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SingleCells2.xml" ContentType="application/vnd.openxmlformats-officedocument.spreadsheetml.tableSingleCells+xml"/>
  <Override PartName="/xl/tables/tableSingleCells3.xml" ContentType="application/vnd.openxmlformats-officedocument.spreadsheetml.tableSingleCell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SingleCells1.xml" ContentType="application/vnd.openxmlformats-officedocument.spreadsheetml.tableSingleCell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SingleCells4.xml" ContentType="application/vnd.openxmlformats-officedocument.spreadsheetml.tableSingleCells+xml"/>
  <Override PartName="/xl/tables/tableSingleCells5.xml" ContentType="application/vnd.openxmlformats-officedocument.spreadsheetml.tableSingleCell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0" yWindow="0" windowWidth="20730" windowHeight="11760" tabRatio="814"/>
  </bookViews>
  <sheets>
    <sheet name="Начална" sheetId="1" r:id="rId1"/>
    <sheet name="1-Баланс" sheetId="4" r:id="rId2"/>
    <sheet name="2-Отчет за доходите" sheetId="5" r:id="rId3"/>
    <sheet name="3-Отчет за паричния поток" sheetId="6" r:id="rId4"/>
    <sheet name="4-Отчет за собствения капитал" sheetId="7" r:id="rId5"/>
    <sheet name="Справка 5" sheetId="11" r:id="rId6"/>
    <sheet name="Контроли" sheetId="14" state="hidden" r:id="rId7"/>
    <sheet name="Показатели" sheetId="12" state="hidden" r:id="rId8"/>
    <sheet name="Danni" sheetId="2" state="hidden" r:id="rId9"/>
    <sheet name="Nomenklaturi" sheetId="13" state="hidden" r:id="rId10"/>
  </sheets>
  <definedNames>
    <definedName name="_authorName">Начална!$B$26</definedName>
    <definedName name="_consolidation">Nomenklaturi!$A$1:$A$2</definedName>
    <definedName name="_endDate">Начална!$B$10</definedName>
    <definedName name="_xlnm._FilterDatabase" localSheetId="1" hidden="1">'1-Баланс'!#REF!</definedName>
    <definedName name="_xlnm._FilterDatabase" localSheetId="3" hidden="1">'3-Отчет за паричния поток'!$A$9:$D$48</definedName>
    <definedName name="_xlnm._FilterDatabase" localSheetId="8" hidden="1">Danni!$A$1:$H$1335</definedName>
    <definedName name="_pdeReportingDate">Начална!$B$11</definedName>
    <definedName name="_pdeTypeList">Nomenklaturi!$A$5:$A$9</definedName>
    <definedName name="_secType">Nomenklaturi!$A$11:$A$13</definedName>
    <definedName name="authorName">Начална!$AA$3</definedName>
    <definedName name="authorPosition">Начална!$B$27</definedName>
    <definedName name="endDate">Начална!$AA$1</definedName>
    <definedName name="pdeBulstat">Начална!$B$16</definedName>
    <definedName name="pdeEmail">Начална!$B$23</definedName>
    <definedName name="pdeFax">Начална!$B$22</definedName>
    <definedName name="pdeLegalPower">Начална!$B$18</definedName>
    <definedName name="pdeManager">Начална!$B$17</definedName>
    <definedName name="pdeMediaWeb">Начална!$B$25</definedName>
    <definedName name="pdeName">Начална!$B$14</definedName>
    <definedName name="pdeOfficialAddress">Начална!$B$19</definedName>
    <definedName name="pdePhone">Начална!$B$21</definedName>
    <definedName name="pdePostAddress">Начална!$B$20</definedName>
    <definedName name="pdeReportingDate">Начална!$AA$2</definedName>
    <definedName name="pdeType">Начална!$B$15</definedName>
    <definedName name="pdeWeb">Начална!$B$24</definedName>
    <definedName name="_xlnm.Print_Area" localSheetId="1">'1-Баланс'!$A$1:$H$109</definedName>
    <definedName name="_xlnm.Print_Area" localSheetId="2">'2-Отчет за доходите'!$A$1:$H$61</definedName>
    <definedName name="_xlnm.Print_Area" localSheetId="3">'3-Отчет за паричния поток'!$A$1:$D$64</definedName>
    <definedName name="_xlnm.Print_Area" localSheetId="4">'4-Отчет за собствения капитал'!$A$1:$M$49</definedName>
    <definedName name="_xlnm.Print_Area" localSheetId="6">Контроли!$A$1:$G$15</definedName>
    <definedName name="_xlnm.Print_Area" localSheetId="0">Начална!$A$1:$B$30</definedName>
    <definedName name="_xlnm.Print_Area" localSheetId="7">Показатели!$A$1:$D$24</definedName>
    <definedName name="_xlnm.Print_Area" localSheetId="5">'Справка 5'!$A$1:$F$162</definedName>
    <definedName name="_xlnm.Print_Titles" localSheetId="1">'1-Баланс'!$9:$9</definedName>
    <definedName name="_xlnm.Print_Titles" localSheetId="5">'Справка 5'!$8:$9</definedName>
    <definedName name="reportConsolidation">Начална!$A$3</definedName>
    <definedName name="startDate">Начална!$B$9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" i="1"/>
  <c r="B153" i="11" s="1"/>
  <c r="AA2" i="1"/>
  <c r="B98" i="4" s="1"/>
  <c r="AA1" i="1"/>
  <c r="C76" i="2" s="1"/>
  <c r="H8"/>
  <c r="A2" i="14"/>
  <c r="C15"/>
  <c r="C14"/>
  <c r="C13"/>
  <c r="C12"/>
  <c r="E9"/>
  <c r="C8"/>
  <c r="B1335" i="2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H1315"/>
  <c r="H1314"/>
  <c r="H1313"/>
  <c r="H1312"/>
  <c r="H1311"/>
  <c r="H1310"/>
  <c r="H1309"/>
  <c r="H1308"/>
  <c r="H1307"/>
  <c r="H1306"/>
  <c r="H1279"/>
  <c r="H1265"/>
  <c r="H1251"/>
  <c r="H1237"/>
  <c r="H1223"/>
  <c r="H1209"/>
  <c r="H1278"/>
  <c r="H1264"/>
  <c r="H1250"/>
  <c r="H1236"/>
  <c r="H1222"/>
  <c r="H1208"/>
  <c r="H1277"/>
  <c r="H1263"/>
  <c r="H1249"/>
  <c r="H1235"/>
  <c r="H1221"/>
  <c r="H1207"/>
  <c r="H1276"/>
  <c r="H1262"/>
  <c r="H1248"/>
  <c r="H1234"/>
  <c r="H1220"/>
  <c r="H1206"/>
  <c r="H1275"/>
  <c r="H1261"/>
  <c r="H1247"/>
  <c r="H1233"/>
  <c r="H1219"/>
  <c r="H1205"/>
  <c r="H1274"/>
  <c r="H1260"/>
  <c r="H1246"/>
  <c r="H1232"/>
  <c r="H1218"/>
  <c r="H1204"/>
  <c r="H1273"/>
  <c r="H1259"/>
  <c r="H1245"/>
  <c r="H1231"/>
  <c r="H1217"/>
  <c r="H1203"/>
  <c r="H1271"/>
  <c r="H1257"/>
  <c r="H1243"/>
  <c r="H1229"/>
  <c r="H1215"/>
  <c r="H1201"/>
  <c r="H1270"/>
  <c r="H1256"/>
  <c r="H1242"/>
  <c r="H1228"/>
  <c r="H1214"/>
  <c r="H1200"/>
  <c r="H1269"/>
  <c r="H1255"/>
  <c r="H1241"/>
  <c r="H1227"/>
  <c r="H1213"/>
  <c r="H1199"/>
  <c r="H1268"/>
  <c r="H1254"/>
  <c r="H1240"/>
  <c r="H1226"/>
  <c r="H1212"/>
  <c r="H1198"/>
  <c r="H1267"/>
  <c r="H1253"/>
  <c r="H1239"/>
  <c r="H1225"/>
  <c r="H1211"/>
  <c r="H1197"/>
  <c r="H1181"/>
  <c r="H1185"/>
  <c r="H1189"/>
  <c r="H1182"/>
  <c r="H1186"/>
  <c r="H1190"/>
  <c r="H1184"/>
  <c r="H1188"/>
  <c r="H1180"/>
  <c r="H1177"/>
  <c r="H1091"/>
  <c r="H1048"/>
  <c r="H1176"/>
  <c r="H1090"/>
  <c r="H1047"/>
  <c r="H1175"/>
  <c r="H1089"/>
  <c r="H1046"/>
  <c r="H1174"/>
  <c r="H1088"/>
  <c r="H1045"/>
  <c r="H1173"/>
  <c r="H1087"/>
  <c r="H1044"/>
  <c r="H1171"/>
  <c r="H1085"/>
  <c r="H1042"/>
  <c r="H1170"/>
  <c r="H1084"/>
  <c r="H1041"/>
  <c r="H1169"/>
  <c r="H1083"/>
  <c r="H1040"/>
  <c r="H1168"/>
  <c r="H1082"/>
  <c r="H1039"/>
  <c r="H1166"/>
  <c r="H1080"/>
  <c r="H1037"/>
  <c r="H1165"/>
  <c r="H1079"/>
  <c r="H1036"/>
  <c r="H1164"/>
  <c r="H1078"/>
  <c r="H1035"/>
  <c r="H1163"/>
  <c r="H1077"/>
  <c r="H1034"/>
  <c r="H1161"/>
  <c r="H1075"/>
  <c r="H1032"/>
  <c r="H1160"/>
  <c r="H1074"/>
  <c r="H1031"/>
  <c r="H1159"/>
  <c r="H1073"/>
  <c r="H1030"/>
  <c r="H1158"/>
  <c r="H1072"/>
  <c r="H1029"/>
  <c r="H1156"/>
  <c r="H1070"/>
  <c r="H1027"/>
  <c r="H1155"/>
  <c r="H1069"/>
  <c r="H1026"/>
  <c r="H1154"/>
  <c r="H1068"/>
  <c r="H1025"/>
  <c r="H1152"/>
  <c r="H1066"/>
  <c r="H1023"/>
  <c r="H1150"/>
  <c r="H1064"/>
  <c r="H1021"/>
  <c r="H1149"/>
  <c r="H1063"/>
  <c r="H1020"/>
  <c r="H1148"/>
  <c r="H1062"/>
  <c r="H1019"/>
  <c r="H1147"/>
  <c r="H1061"/>
  <c r="H1018"/>
  <c r="H1146"/>
  <c r="H1060"/>
  <c r="H1017"/>
  <c r="H1145"/>
  <c r="H1059"/>
  <c r="H1016"/>
  <c r="H1144"/>
  <c r="H1058"/>
  <c r="H1015"/>
  <c r="H1143"/>
  <c r="H1057"/>
  <c r="H1014"/>
  <c r="H1142"/>
  <c r="H1056"/>
  <c r="H1013"/>
  <c r="H1140"/>
  <c r="H1054"/>
  <c r="H1011"/>
  <c r="H1139"/>
  <c r="H1053"/>
  <c r="H1010"/>
  <c r="H1138"/>
  <c r="H1052"/>
  <c r="H1009"/>
  <c r="H944"/>
  <c r="H973"/>
  <c r="H941"/>
  <c r="H972"/>
  <c r="H940"/>
  <c r="H971"/>
  <c r="H939"/>
  <c r="H970"/>
  <c r="H938"/>
  <c r="H968"/>
  <c r="H936"/>
  <c r="H967"/>
  <c r="H935"/>
  <c r="H966"/>
  <c r="H934"/>
  <c r="H965"/>
  <c r="H933"/>
  <c r="H963"/>
  <c r="H931"/>
  <c r="H962"/>
  <c r="H930"/>
  <c r="H961"/>
  <c r="H929"/>
  <c r="H960"/>
  <c r="H928"/>
  <c r="H959"/>
  <c r="H927"/>
  <c r="H958"/>
  <c r="H926"/>
  <c r="H957"/>
  <c r="H925"/>
  <c r="H956"/>
  <c r="H924"/>
  <c r="H954"/>
  <c r="H922"/>
  <c r="H952"/>
  <c r="H920"/>
  <c r="H951"/>
  <c r="H919"/>
  <c r="H949"/>
  <c r="H917"/>
  <c r="H948"/>
  <c r="H916"/>
  <c r="H947"/>
  <c r="H915"/>
  <c r="H946"/>
  <c r="H914"/>
  <c r="H912"/>
  <c r="H849"/>
  <c r="H819"/>
  <c r="H759"/>
  <c r="H729"/>
  <c r="H699"/>
  <c r="H639"/>
  <c r="H609"/>
  <c r="H549"/>
  <c r="H519"/>
  <c r="H489"/>
  <c r="H847"/>
  <c r="H817"/>
  <c r="H757"/>
  <c r="H727"/>
  <c r="H697"/>
  <c r="H637"/>
  <c r="H607"/>
  <c r="H547"/>
  <c r="H517"/>
  <c r="H487"/>
  <c r="H846"/>
  <c r="H816"/>
  <c r="H756"/>
  <c r="H726"/>
  <c r="H696"/>
  <c r="H636"/>
  <c r="H606"/>
  <c r="H546"/>
  <c r="H516"/>
  <c r="H486"/>
  <c r="H845"/>
  <c r="H815"/>
  <c r="H755"/>
  <c r="H725"/>
  <c r="H695"/>
  <c r="H635"/>
  <c r="H605"/>
  <c r="H545"/>
  <c r="H515"/>
  <c r="H485"/>
  <c r="H844"/>
  <c r="H814"/>
  <c r="H754"/>
  <c r="H724"/>
  <c r="H694"/>
  <c r="H634"/>
  <c r="H604"/>
  <c r="H544"/>
  <c r="H514"/>
  <c r="H484"/>
  <c r="H843"/>
  <c r="H813"/>
  <c r="H753"/>
  <c r="H723"/>
  <c r="H693"/>
  <c r="H633"/>
  <c r="H603"/>
  <c r="H543"/>
  <c r="H513"/>
  <c r="H483"/>
  <c r="H841"/>
  <c r="H811"/>
  <c r="H751"/>
  <c r="H721"/>
  <c r="H691"/>
  <c r="H631"/>
  <c r="H601"/>
  <c r="H541"/>
  <c r="H511"/>
  <c r="H481"/>
  <c r="H840"/>
  <c r="H810"/>
  <c r="H750"/>
  <c r="H720"/>
  <c r="H690"/>
  <c r="H630"/>
  <c r="H600"/>
  <c r="H540"/>
  <c r="H510"/>
  <c r="H480"/>
  <c r="H839"/>
  <c r="H809"/>
  <c r="H749"/>
  <c r="H719"/>
  <c r="H689"/>
  <c r="H629"/>
  <c r="H599"/>
  <c r="H539"/>
  <c r="H509"/>
  <c r="H479"/>
  <c r="H838"/>
  <c r="H808"/>
  <c r="H748"/>
  <c r="H718"/>
  <c r="H688"/>
  <c r="H628"/>
  <c r="H598"/>
  <c r="H538"/>
  <c r="H508"/>
  <c r="H478"/>
  <c r="H835"/>
  <c r="H805"/>
  <c r="H745"/>
  <c r="H715"/>
  <c r="H685"/>
  <c r="H625"/>
  <c r="H595"/>
  <c r="H535"/>
  <c r="H505"/>
  <c r="H475"/>
  <c r="H834"/>
  <c r="H804"/>
  <c r="H744"/>
  <c r="H714"/>
  <c r="H684"/>
  <c r="H624"/>
  <c r="H594"/>
  <c r="H534"/>
  <c r="H504"/>
  <c r="H474"/>
  <c r="H833"/>
  <c r="H803"/>
  <c r="H743"/>
  <c r="H713"/>
  <c r="H683"/>
  <c r="H623"/>
  <c r="H593"/>
  <c r="H533"/>
  <c r="H503"/>
  <c r="H473"/>
  <c r="H832"/>
  <c r="H802"/>
  <c r="H742"/>
  <c r="H712"/>
  <c r="H682"/>
  <c r="H622"/>
  <c r="H592"/>
  <c r="H532"/>
  <c r="H502"/>
  <c r="H472"/>
  <c r="H831"/>
  <c r="H801"/>
  <c r="H741"/>
  <c r="H711"/>
  <c r="H681"/>
  <c r="H621"/>
  <c r="H591"/>
  <c r="H531"/>
  <c r="H501"/>
  <c r="H471"/>
  <c r="H830"/>
  <c r="H800"/>
  <c r="H740"/>
  <c r="H710"/>
  <c r="H680"/>
  <c r="H620"/>
  <c r="H590"/>
  <c r="H530"/>
  <c r="H500"/>
  <c r="H470"/>
  <c r="H828"/>
  <c r="H798"/>
  <c r="H738"/>
  <c r="H708"/>
  <c r="H678"/>
  <c r="H618"/>
  <c r="H588"/>
  <c r="H528"/>
  <c r="H498"/>
  <c r="H468"/>
  <c r="H827"/>
  <c r="H797"/>
  <c r="H737"/>
  <c r="H707"/>
  <c r="H677"/>
  <c r="H617"/>
  <c r="H587"/>
  <c r="H527"/>
  <c r="H497"/>
  <c r="H467"/>
  <c r="H826"/>
  <c r="H796"/>
  <c r="H736"/>
  <c r="H706"/>
  <c r="H676"/>
  <c r="H616"/>
  <c r="H586"/>
  <c r="H526"/>
  <c r="H496"/>
  <c r="H466"/>
  <c r="H825"/>
  <c r="H795"/>
  <c r="H735"/>
  <c r="H705"/>
  <c r="H675"/>
  <c r="H615"/>
  <c r="H585"/>
  <c r="H525"/>
  <c r="H495"/>
  <c r="H465"/>
  <c r="H824"/>
  <c r="H794"/>
  <c r="H734"/>
  <c r="H704"/>
  <c r="H674"/>
  <c r="H614"/>
  <c r="H584"/>
  <c r="H524"/>
  <c r="H494"/>
  <c r="H464"/>
  <c r="H823"/>
  <c r="H793"/>
  <c r="H733"/>
  <c r="H703"/>
  <c r="H673"/>
  <c r="H613"/>
  <c r="H583"/>
  <c r="H523"/>
  <c r="H493"/>
  <c r="H463"/>
  <c r="H822"/>
  <c r="H792"/>
  <c r="H732"/>
  <c r="H702"/>
  <c r="H672"/>
  <c r="H612"/>
  <c r="H582"/>
  <c r="H522"/>
  <c r="H492"/>
  <c r="H462"/>
  <c r="H821"/>
  <c r="H791"/>
  <c r="H731"/>
  <c r="H701"/>
  <c r="H671"/>
  <c r="H611"/>
  <c r="H581"/>
  <c r="H521"/>
  <c r="H491"/>
  <c r="H461"/>
  <c r="H242"/>
  <c r="H243"/>
  <c r="H245"/>
  <c r="H247"/>
  <c r="H248"/>
  <c r="H249"/>
  <c r="H251"/>
  <c r="H252"/>
  <c r="H254"/>
  <c r="H255"/>
  <c r="H256"/>
  <c r="H257"/>
  <c r="H259"/>
  <c r="H260"/>
  <c r="H458"/>
  <c r="H414"/>
  <c r="H392"/>
  <c r="H370"/>
  <c r="H348"/>
  <c r="H326"/>
  <c r="H304"/>
  <c r="H282"/>
  <c r="H457"/>
  <c r="H413"/>
  <c r="H391"/>
  <c r="H369"/>
  <c r="H347"/>
  <c r="H325"/>
  <c r="H303"/>
  <c r="H281"/>
  <c r="H455"/>
  <c r="H411"/>
  <c r="H389"/>
  <c r="H367"/>
  <c r="H345"/>
  <c r="H323"/>
  <c r="H301"/>
  <c r="H279"/>
  <c r="H454"/>
  <c r="H410"/>
  <c r="H388"/>
  <c r="H366"/>
  <c r="H344"/>
  <c r="H322"/>
  <c r="H300"/>
  <c r="H278"/>
  <c r="H453"/>
  <c r="H409"/>
  <c r="H387"/>
  <c r="H365"/>
  <c r="H343"/>
  <c r="H321"/>
  <c r="H299"/>
  <c r="H277"/>
  <c r="H452"/>
  <c r="H408"/>
  <c r="H386"/>
  <c r="H364"/>
  <c r="H342"/>
  <c r="H320"/>
  <c r="H298"/>
  <c r="H276"/>
  <c r="H450"/>
  <c r="H406"/>
  <c r="H384"/>
  <c r="H362"/>
  <c r="H340"/>
  <c r="H318"/>
  <c r="H296"/>
  <c r="H274"/>
  <c r="H449"/>
  <c r="H405"/>
  <c r="H383"/>
  <c r="H361"/>
  <c r="H339"/>
  <c r="H317"/>
  <c r="H295"/>
  <c r="H273"/>
  <c r="H447"/>
  <c r="H403"/>
  <c r="H381"/>
  <c r="H359"/>
  <c r="H337"/>
  <c r="H315"/>
  <c r="H293"/>
  <c r="H271"/>
  <c r="H446"/>
  <c r="H402"/>
  <c r="H380"/>
  <c r="H358"/>
  <c r="H336"/>
  <c r="H314"/>
  <c r="H292"/>
  <c r="H270"/>
  <c r="H445"/>
  <c r="H401"/>
  <c r="H379"/>
  <c r="H357"/>
  <c r="H335"/>
  <c r="H313"/>
  <c r="H291"/>
  <c r="H269"/>
  <c r="H443"/>
  <c r="H399"/>
  <c r="H333"/>
  <c r="H311"/>
  <c r="H289"/>
  <c r="H267"/>
  <c r="H441"/>
  <c r="H397"/>
  <c r="H375"/>
  <c r="H353"/>
  <c r="H331"/>
  <c r="H309"/>
  <c r="H287"/>
  <c r="H265"/>
  <c r="H440"/>
  <c r="H396"/>
  <c r="H374"/>
  <c r="H352"/>
  <c r="H330"/>
  <c r="H308"/>
  <c r="H286"/>
  <c r="H264"/>
  <c r="H394"/>
  <c r="H328"/>
  <c r="H230"/>
  <c r="H232"/>
  <c r="H233"/>
  <c r="H234"/>
  <c r="H235"/>
  <c r="H237"/>
  <c r="H238"/>
  <c r="H220"/>
  <c r="H221"/>
  <c r="H223"/>
  <c r="H225"/>
  <c r="H226"/>
  <c r="H227"/>
  <c r="H229"/>
  <c r="H181"/>
  <c r="H182"/>
  <c r="H183"/>
  <c r="H184"/>
  <c r="H185"/>
  <c r="H186"/>
  <c r="H187"/>
  <c r="H188"/>
  <c r="H189"/>
  <c r="H190"/>
  <c r="H192"/>
  <c r="H193"/>
  <c r="H194"/>
  <c r="H195"/>
  <c r="H196"/>
  <c r="H197"/>
  <c r="H198"/>
  <c r="H199"/>
  <c r="H200"/>
  <c r="H201"/>
  <c r="H203"/>
  <c r="H204"/>
  <c r="H205"/>
  <c r="H206"/>
  <c r="H207"/>
  <c r="H208"/>
  <c r="H209"/>
  <c r="H210"/>
  <c r="H213"/>
  <c r="H215"/>
  <c r="H216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H177"/>
  <c r="H173"/>
  <c r="H172"/>
  <c r="H168"/>
  <c r="H167"/>
  <c r="H166"/>
  <c r="H165"/>
  <c r="H164"/>
  <c r="H163"/>
  <c r="H162"/>
  <c r="H160"/>
  <c r="H159"/>
  <c r="H158"/>
  <c r="H157"/>
  <c r="H127"/>
  <c r="H128"/>
  <c r="H129"/>
  <c r="H130"/>
  <c r="H131"/>
  <c r="H132"/>
  <c r="H133"/>
  <c r="H134"/>
  <c r="H135"/>
  <c r="H136"/>
  <c r="H138"/>
  <c r="H139"/>
  <c r="H140"/>
  <c r="H141"/>
  <c r="H145"/>
  <c r="H146"/>
  <c r="H150"/>
  <c r="H151"/>
  <c r="H152"/>
  <c r="H154"/>
  <c r="H73"/>
  <c r="H74"/>
  <c r="H75"/>
  <c r="H76"/>
  <c r="H77"/>
  <c r="H78"/>
  <c r="H80"/>
  <c r="H81"/>
  <c r="H83"/>
  <c r="H84"/>
  <c r="H85"/>
  <c r="H88"/>
  <c r="H89"/>
  <c r="H90"/>
  <c r="H91"/>
  <c r="H92"/>
  <c r="H95"/>
  <c r="H96"/>
  <c r="H97"/>
  <c r="H98"/>
  <c r="H99"/>
  <c r="H100"/>
  <c r="H101"/>
  <c r="H103"/>
  <c r="H104"/>
  <c r="H105"/>
  <c r="H106"/>
  <c r="H108"/>
  <c r="H109"/>
  <c r="H111"/>
  <c r="H112"/>
  <c r="H113"/>
  <c r="H114"/>
  <c r="H115"/>
  <c r="H116"/>
  <c r="H117"/>
  <c r="H118"/>
  <c r="H119"/>
  <c r="H121"/>
  <c r="H122"/>
  <c r="H12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H70"/>
  <c r="H68"/>
  <c r="H67"/>
  <c r="H66"/>
  <c r="H65"/>
  <c r="H63"/>
  <c r="H62"/>
  <c r="H61"/>
  <c r="H60"/>
  <c r="H59"/>
  <c r="H56"/>
  <c r="H55"/>
  <c r="H54"/>
  <c r="H53"/>
  <c r="H52"/>
  <c r="H51"/>
  <c r="H50"/>
  <c r="H49"/>
  <c r="H47"/>
  <c r="H46"/>
  <c r="H45"/>
  <c r="H44"/>
  <c r="H43"/>
  <c r="H42"/>
  <c r="H40"/>
  <c r="H39"/>
  <c r="H37"/>
  <c r="H36"/>
  <c r="H35"/>
  <c r="H34"/>
  <c r="H32"/>
  <c r="H31"/>
  <c r="H30"/>
  <c r="H29"/>
  <c r="H28"/>
  <c r="H26"/>
  <c r="H25"/>
  <c r="H24"/>
  <c r="H23"/>
  <c r="H20"/>
  <c r="H19"/>
  <c r="H17"/>
  <c r="H16"/>
  <c r="H15"/>
  <c r="H14"/>
  <c r="H13"/>
  <c r="H12"/>
  <c r="H10"/>
  <c r="H9"/>
  <c r="H7"/>
  <c r="H6"/>
  <c r="H5"/>
  <c r="H4"/>
  <c r="H3"/>
  <c r="A4" i="11"/>
  <c r="A5" i="7"/>
  <c r="A5" i="6"/>
  <c r="A5" i="5"/>
  <c r="A5" i="4"/>
  <c r="A4"/>
  <c r="A3" i="11"/>
  <c r="A2" i="7"/>
  <c r="A4"/>
  <c r="A2" i="6"/>
  <c r="A4" i="5"/>
  <c r="A2"/>
  <c r="A2" i="4"/>
  <c r="A4" i="6"/>
  <c r="E148" i="11"/>
  <c r="H1324" i="2" s="1"/>
  <c r="C148" i="11"/>
  <c r="H1304" i="2" s="1"/>
  <c r="F147" i="11"/>
  <c r="F146"/>
  <c r="F145"/>
  <c r="F144"/>
  <c r="F143"/>
  <c r="F142"/>
  <c r="F141"/>
  <c r="F140"/>
  <c r="F139"/>
  <c r="F138"/>
  <c r="F137"/>
  <c r="F136"/>
  <c r="F135"/>
  <c r="F134"/>
  <c r="F133"/>
  <c r="F148" s="1"/>
  <c r="E131"/>
  <c r="H1323" i="2" s="1"/>
  <c r="C131" i="11"/>
  <c r="F130"/>
  <c r="F129"/>
  <c r="F128"/>
  <c r="F127"/>
  <c r="F126"/>
  <c r="F125"/>
  <c r="F124"/>
  <c r="F123"/>
  <c r="F122"/>
  <c r="F121"/>
  <c r="F120"/>
  <c r="F119"/>
  <c r="F118"/>
  <c r="F117"/>
  <c r="F116"/>
  <c r="E114"/>
  <c r="H1322" i="2" s="1"/>
  <c r="C114" i="11"/>
  <c r="H1302" i="2"/>
  <c r="F113" i="11"/>
  <c r="F112"/>
  <c r="F111"/>
  <c r="F110"/>
  <c r="F109"/>
  <c r="F108"/>
  <c r="F107"/>
  <c r="F106"/>
  <c r="F105"/>
  <c r="F104"/>
  <c r="F103"/>
  <c r="F102"/>
  <c r="F101"/>
  <c r="F100"/>
  <c r="F99"/>
  <c r="E97"/>
  <c r="H1321" i="2" s="1"/>
  <c r="C97" i="11"/>
  <c r="H1301" i="2" s="1"/>
  <c r="F96" i="11"/>
  <c r="F95"/>
  <c r="F94"/>
  <c r="F93"/>
  <c r="F92"/>
  <c r="F91"/>
  <c r="F90"/>
  <c r="F89"/>
  <c r="F88"/>
  <c r="F87"/>
  <c r="F86"/>
  <c r="F85"/>
  <c r="F84"/>
  <c r="F83"/>
  <c r="F82"/>
  <c r="F97" s="1"/>
  <c r="H1331" i="2" s="1"/>
  <c r="E78" i="11"/>
  <c r="H1319" i="2"/>
  <c r="C78" i="11"/>
  <c r="H1299" i="2" s="1"/>
  <c r="F77" i="11"/>
  <c r="F76"/>
  <c r="F75"/>
  <c r="F74"/>
  <c r="F73"/>
  <c r="F72"/>
  <c r="F71"/>
  <c r="F70"/>
  <c r="F69"/>
  <c r="F68"/>
  <c r="F67"/>
  <c r="F66"/>
  <c r="F65"/>
  <c r="F64"/>
  <c r="F63"/>
  <c r="F78" s="1"/>
  <c r="H1329" i="2" s="1"/>
  <c r="E61" i="11"/>
  <c r="H1318" i="2" s="1"/>
  <c r="C61" i="11"/>
  <c r="H1298" i="2" s="1"/>
  <c r="F60" i="11"/>
  <c r="F59"/>
  <c r="F58"/>
  <c r="F57"/>
  <c r="F56"/>
  <c r="F55"/>
  <c r="F54"/>
  <c r="F53"/>
  <c r="F52"/>
  <c r="F51"/>
  <c r="F50"/>
  <c r="F49"/>
  <c r="F48"/>
  <c r="F47"/>
  <c r="F46"/>
  <c r="E44"/>
  <c r="H1317" i="2" s="1"/>
  <c r="C44" i="11"/>
  <c r="F43"/>
  <c r="F42"/>
  <c r="F41"/>
  <c r="F40"/>
  <c r="F39"/>
  <c r="F38"/>
  <c r="F37"/>
  <c r="F36"/>
  <c r="F35"/>
  <c r="F34"/>
  <c r="F33"/>
  <c r="F32"/>
  <c r="F31"/>
  <c r="F30"/>
  <c r="F29"/>
  <c r="E27"/>
  <c r="H1316" i="2" s="1"/>
  <c r="C27" i="11"/>
  <c r="F26"/>
  <c r="F25"/>
  <c r="F24"/>
  <c r="F23"/>
  <c r="F22"/>
  <c r="F21"/>
  <c r="F20"/>
  <c r="F19"/>
  <c r="F18"/>
  <c r="F17"/>
  <c r="F16"/>
  <c r="F15"/>
  <c r="F14"/>
  <c r="F13"/>
  <c r="F12"/>
  <c r="H1280" i="2"/>
  <c r="H1266"/>
  <c r="H1252"/>
  <c r="H1238"/>
  <c r="H1224"/>
  <c r="H1210"/>
  <c r="H1293"/>
  <c r="H1292"/>
  <c r="H1291"/>
  <c r="H1290"/>
  <c r="H1289"/>
  <c r="H1288"/>
  <c r="H1287"/>
  <c r="H1272"/>
  <c r="H1258"/>
  <c r="H1286"/>
  <c r="H1230"/>
  <c r="H1216"/>
  <c r="H1202"/>
  <c r="H1285"/>
  <c r="H1284"/>
  <c r="H1283"/>
  <c r="H1282"/>
  <c r="H1281"/>
  <c r="H1191"/>
  <c r="H1187"/>
  <c r="H1183"/>
  <c r="H1194"/>
  <c r="H1134"/>
  <c r="H1132"/>
  <c r="H1131"/>
  <c r="H1086"/>
  <c r="H1038"/>
  <c r="H1043"/>
  <c r="H1128"/>
  <c r="H1127"/>
  <c r="H1126"/>
  <c r="H1125"/>
  <c r="H1123"/>
  <c r="H1122"/>
  <c r="H1120"/>
  <c r="H1162"/>
  <c r="H1076"/>
  <c r="H1033"/>
  <c r="H1118"/>
  <c r="H1117"/>
  <c r="H1116"/>
  <c r="H1115"/>
  <c r="H1157"/>
  <c r="H1114"/>
  <c r="H1071"/>
  <c r="H1028"/>
  <c r="H1113"/>
  <c r="H1112"/>
  <c r="H1111"/>
  <c r="H1153"/>
  <c r="H1067"/>
  <c r="H1024"/>
  <c r="H1109"/>
  <c r="H1107"/>
  <c r="H1106"/>
  <c r="H1105"/>
  <c r="H1104"/>
  <c r="H1103"/>
  <c r="H1102"/>
  <c r="H1101"/>
  <c r="H1100"/>
  <c r="H1099"/>
  <c r="H1141"/>
  <c r="H1055"/>
  <c r="H1012"/>
  <c r="H1097"/>
  <c r="H1096"/>
  <c r="H1095"/>
  <c r="H1065"/>
  <c r="H1008"/>
  <c r="H1005"/>
  <c r="H1004"/>
  <c r="H1003"/>
  <c r="H969"/>
  <c r="H937"/>
  <c r="H1000"/>
  <c r="H999"/>
  <c r="H998"/>
  <c r="H997"/>
  <c r="H964"/>
  <c r="H932"/>
  <c r="H995"/>
  <c r="H994"/>
  <c r="H993"/>
  <c r="H992"/>
  <c r="H991"/>
  <c r="H990"/>
  <c r="H989"/>
  <c r="H955"/>
  <c r="H923"/>
  <c r="H986"/>
  <c r="H984"/>
  <c r="H983"/>
  <c r="H982"/>
  <c r="H981"/>
  <c r="H980"/>
  <c r="H978"/>
  <c r="H913"/>
  <c r="H976"/>
  <c r="H789"/>
  <c r="H787"/>
  <c r="H786"/>
  <c r="H576"/>
  <c r="H874"/>
  <c r="H784"/>
  <c r="H574"/>
  <c r="H873"/>
  <c r="H783"/>
  <c r="H573"/>
  <c r="H663"/>
  <c r="H842"/>
  <c r="H812"/>
  <c r="H752"/>
  <c r="H722"/>
  <c r="H692"/>
  <c r="H632"/>
  <c r="H602"/>
  <c r="H542"/>
  <c r="H661"/>
  <c r="H780"/>
  <c r="H870"/>
  <c r="H779"/>
  <c r="H869"/>
  <c r="H778"/>
  <c r="H868"/>
  <c r="H568"/>
  <c r="H898"/>
  <c r="H837"/>
  <c r="H687"/>
  <c r="H627"/>
  <c r="H537"/>
  <c r="H548"/>
  <c r="H507"/>
  <c r="H836"/>
  <c r="H806"/>
  <c r="H746"/>
  <c r="H686"/>
  <c r="H626"/>
  <c r="H596"/>
  <c r="H536"/>
  <c r="H506"/>
  <c r="H775"/>
  <c r="H864"/>
  <c r="H653"/>
  <c r="H651"/>
  <c r="H770"/>
  <c r="H860"/>
  <c r="H799"/>
  <c r="H739"/>
  <c r="H709"/>
  <c r="H679"/>
  <c r="H619"/>
  <c r="H550"/>
  <c r="H499"/>
  <c r="H469"/>
  <c r="H768"/>
  <c r="H858"/>
  <c r="H767"/>
  <c r="H766"/>
  <c r="H856"/>
  <c r="H556"/>
  <c r="H646"/>
  <c r="H765"/>
  <c r="H855"/>
  <c r="H555"/>
  <c r="H645"/>
  <c r="H885"/>
  <c r="H763"/>
  <c r="H553"/>
  <c r="H762"/>
  <c r="H851"/>
  <c r="H551"/>
  <c r="H641"/>
  <c r="L33" i="7"/>
  <c r="H436" i="2" s="1"/>
  <c r="L32" i="7"/>
  <c r="H435" i="2"/>
  <c r="L30" i="7"/>
  <c r="H433" i="2" s="1"/>
  <c r="L29" i="7"/>
  <c r="H432" i="2" s="1"/>
  <c r="L28" i="7"/>
  <c r="H431" i="2" s="1"/>
  <c r="L27" i="7"/>
  <c r="H430" i="2"/>
  <c r="M26" i="7"/>
  <c r="H451" i="2" s="1"/>
  <c r="K26" i="7"/>
  <c r="H407" i="2" s="1"/>
  <c r="J26" i="7"/>
  <c r="H385" i="2" s="1"/>
  <c r="I26" i="7"/>
  <c r="H363" i="2"/>
  <c r="H26" i="7"/>
  <c r="H341" i="2" s="1"/>
  <c r="G26" i="7"/>
  <c r="H319" i="2" s="1"/>
  <c r="F26" i="7"/>
  <c r="H297" i="2" s="1"/>
  <c r="E26" i="7"/>
  <c r="H275" i="2"/>
  <c r="D26" i="7"/>
  <c r="H253" i="2" s="1"/>
  <c r="C26" i="7"/>
  <c r="L25"/>
  <c r="H428" i="2"/>
  <c r="L24" i="7"/>
  <c r="H427" i="2" s="1"/>
  <c r="M23" i="7"/>
  <c r="H448" i="2" s="1"/>
  <c r="K23" i="7"/>
  <c r="J23"/>
  <c r="H382" i="2" s="1"/>
  <c r="I23" i="7"/>
  <c r="H360" i="2" s="1"/>
  <c r="H23" i="7"/>
  <c r="H338" i="2" s="1"/>
  <c r="G23" i="7"/>
  <c r="H316" i="2" s="1"/>
  <c r="F23" i="7"/>
  <c r="H294" i="2" s="1"/>
  <c r="E23" i="7"/>
  <c r="H272" i="2" s="1"/>
  <c r="D23" i="7"/>
  <c r="H250" i="2" s="1"/>
  <c r="C23" i="7"/>
  <c r="L22"/>
  <c r="H425" i="2" s="1"/>
  <c r="L21" i="7"/>
  <c r="H424" i="2" s="1"/>
  <c r="L20" i="7"/>
  <c r="H423" i="2" s="1"/>
  <c r="M19" i="7"/>
  <c r="H444" i="2" s="1"/>
  <c r="K19" i="7"/>
  <c r="H400" i="2" s="1"/>
  <c r="J19" i="7"/>
  <c r="H378" i="2" s="1"/>
  <c r="I19" i="7"/>
  <c r="H356" i="2" s="1"/>
  <c r="H19" i="7"/>
  <c r="H334" i="2"/>
  <c r="G19" i="7"/>
  <c r="H312" i="2" s="1"/>
  <c r="F19" i="7"/>
  <c r="H290" i="2" s="1"/>
  <c r="E19" i="7"/>
  <c r="H268" i="2" s="1"/>
  <c r="D19" i="7"/>
  <c r="H246" i="2" s="1"/>
  <c r="C19" i="7"/>
  <c r="H224" i="2" s="1"/>
  <c r="J18" i="7"/>
  <c r="H377" i="2" s="1"/>
  <c r="I18" i="7"/>
  <c r="H355" i="2" s="1"/>
  <c r="L16" i="7"/>
  <c r="H419" i="2"/>
  <c r="L15" i="7"/>
  <c r="H418" i="2" s="1"/>
  <c r="M14" i="7"/>
  <c r="H439" i="2" s="1"/>
  <c r="K14" i="7"/>
  <c r="J14"/>
  <c r="H373" i="2" s="1"/>
  <c r="I14" i="7"/>
  <c r="H351" i="2" s="1"/>
  <c r="H14" i="7"/>
  <c r="H329" i="2"/>
  <c r="G14" i="7"/>
  <c r="H307" i="2" s="1"/>
  <c r="F14" i="7"/>
  <c r="H285" i="2" s="1"/>
  <c r="E14" i="7"/>
  <c r="H263" i="2" s="1"/>
  <c r="D14" i="7"/>
  <c r="C14"/>
  <c r="H219" i="2" s="1"/>
  <c r="M13" i="7"/>
  <c r="J13"/>
  <c r="H372" i="2" s="1"/>
  <c r="I13" i="7"/>
  <c r="H350" i="2" s="1"/>
  <c r="G13" i="7"/>
  <c r="H306" i="2" s="1"/>
  <c r="F13" i="7"/>
  <c r="H284" i="2" s="1"/>
  <c r="E13" i="7"/>
  <c r="H262" i="2"/>
  <c r="D13" i="7"/>
  <c r="D43" i="6"/>
  <c r="C43"/>
  <c r="H211" i="2" s="1"/>
  <c r="D33" i="6"/>
  <c r="C33"/>
  <c r="H202" i="2" s="1"/>
  <c r="D21" i="6"/>
  <c r="D44" s="1"/>
  <c r="D46" s="1"/>
  <c r="C21"/>
  <c r="H191" i="2" s="1"/>
  <c r="D38" i="5"/>
  <c r="C38"/>
  <c r="H149" i="2"/>
  <c r="D29" i="5"/>
  <c r="C29"/>
  <c r="H142" i="2" s="1"/>
  <c r="H27" i="5"/>
  <c r="G27"/>
  <c r="H169" i="2" s="1"/>
  <c r="D22" i="5"/>
  <c r="D31" s="1"/>
  <c r="D36" s="1"/>
  <c r="C22"/>
  <c r="H137" i="2" s="1"/>
  <c r="H16" i="5"/>
  <c r="G16"/>
  <c r="D92" i="4"/>
  <c r="C9" i="14" s="1"/>
  <c r="C92" i="4"/>
  <c r="C10" i="14"/>
  <c r="H69" i="2"/>
  <c r="D79" i="4"/>
  <c r="D85" s="1"/>
  <c r="C79"/>
  <c r="C85" s="1"/>
  <c r="H58" i="2"/>
  <c r="D76" i="4"/>
  <c r="C76"/>
  <c r="H57" i="2" s="1"/>
  <c r="D65" i="4"/>
  <c r="C65"/>
  <c r="C94" s="1"/>
  <c r="H61"/>
  <c r="H71" s="1"/>
  <c r="H79" s="1"/>
  <c r="G61"/>
  <c r="H110" i="2" s="1"/>
  <c r="D52" i="4"/>
  <c r="C52"/>
  <c r="H38" i="2" s="1"/>
  <c r="H50" i="4"/>
  <c r="H56" s="1"/>
  <c r="G50"/>
  <c r="H102" i="2" s="1"/>
  <c r="D40" i="4"/>
  <c r="C40"/>
  <c r="H27" i="2" s="1"/>
  <c r="D35" i="4"/>
  <c r="D46" s="1"/>
  <c r="C35"/>
  <c r="H22" i="2" s="1"/>
  <c r="D33" i="4"/>
  <c r="C33"/>
  <c r="H21" i="2"/>
  <c r="H28" i="4"/>
  <c r="H34" s="1"/>
  <c r="G28"/>
  <c r="G34" s="1"/>
  <c r="H93" i="2" s="1"/>
  <c r="D28" i="4"/>
  <c r="C28"/>
  <c r="H18" i="2"/>
  <c r="H22" i="4"/>
  <c r="H26" s="1"/>
  <c r="G22"/>
  <c r="G26" s="1"/>
  <c r="D20"/>
  <c r="C20"/>
  <c r="H11" i="2" s="1"/>
  <c r="H18" i="4"/>
  <c r="C13" i="7" s="1"/>
  <c r="G18" i="4"/>
  <c r="E7" i="14" s="1"/>
  <c r="H1110" i="2"/>
  <c r="C31" i="5"/>
  <c r="C36" s="1"/>
  <c r="H147" i="2" s="1"/>
  <c r="H867"/>
  <c r="H777"/>
  <c r="H698"/>
  <c r="H567"/>
  <c r="G56" i="4"/>
  <c r="H17" i="7"/>
  <c r="H332" i="2"/>
  <c r="H638"/>
  <c r="H562"/>
  <c r="H477"/>
  <c r="H945"/>
  <c r="H953"/>
  <c r="H1192"/>
  <c r="H658"/>
  <c r="H560"/>
  <c r="H890"/>
  <c r="H654"/>
  <c r="H1172"/>
  <c r="H1303"/>
  <c r="E149" i="11"/>
  <c r="H1325" i="2" s="1"/>
  <c r="H589"/>
  <c r="H829"/>
  <c r="H771"/>
  <c r="H891"/>
  <c r="H773"/>
  <c r="H893"/>
  <c r="H563"/>
  <c r="H747"/>
  <c r="H979"/>
  <c r="H950"/>
  <c r="H1121"/>
  <c r="H1133"/>
  <c r="H903"/>
  <c r="H996"/>
  <c r="E79" i="11"/>
  <c r="H1320" i="2" s="1"/>
  <c r="H561"/>
  <c r="H565"/>
  <c r="H1244"/>
  <c r="H1081"/>
  <c r="H863"/>
  <c r="H650"/>
  <c r="C149" i="11"/>
  <c r="H1305" i="2" s="1"/>
  <c r="E15" i="14"/>
  <c r="D15" s="1"/>
  <c r="H1296" i="2"/>
  <c r="H107"/>
  <c r="H64"/>
  <c r="H977"/>
  <c r="H985"/>
  <c r="H1129"/>
  <c r="H974"/>
  <c r="H921"/>
  <c r="H918"/>
  <c r="H1119"/>
  <c r="H1130"/>
  <c r="H975"/>
  <c r="G17" i="7"/>
  <c r="H310" i="2" s="1"/>
  <c r="C83"/>
  <c r="C115"/>
  <c r="C137"/>
  <c r="C159"/>
  <c r="C72"/>
  <c r="C51"/>
  <c r="C29"/>
  <c r="C8"/>
  <c r="C1320"/>
  <c r="C1298"/>
  <c r="C1276"/>
  <c r="C1255"/>
  <c r="C1233"/>
  <c r="C1212"/>
  <c r="C1190"/>
  <c r="C1170"/>
  <c r="C1154"/>
  <c r="C1141"/>
  <c r="C1129"/>
  <c r="C1117"/>
  <c r="C1103"/>
  <c r="C1090"/>
  <c r="C1077"/>
  <c r="C1065"/>
  <c r="C1053"/>
  <c r="C1039"/>
  <c r="C1026"/>
  <c r="C1013"/>
  <c r="C1001"/>
  <c r="C989"/>
  <c r="C975"/>
  <c r="C962"/>
  <c r="C949"/>
  <c r="C937"/>
  <c r="C925"/>
  <c r="C910"/>
  <c r="C897"/>
  <c r="C884"/>
  <c r="C872"/>
  <c r="C860"/>
  <c r="C846"/>
  <c r="C833"/>
  <c r="A6" i="5"/>
  <c r="C810" i="2"/>
  <c r="C798"/>
  <c r="C784"/>
  <c r="C770"/>
  <c r="C757"/>
  <c r="C746"/>
  <c r="C734"/>
  <c r="C707"/>
  <c r="C679"/>
  <c r="C651"/>
  <c r="C626"/>
  <c r="C601"/>
  <c r="C574"/>
  <c r="C547"/>
  <c r="C520"/>
  <c r="C496"/>
  <c r="C470"/>
  <c r="C442"/>
  <c r="C414"/>
  <c r="C387"/>
  <c r="C368"/>
  <c r="C355"/>
  <c r="C347"/>
  <c r="C334"/>
  <c r="C326"/>
  <c r="C314"/>
  <c r="C305"/>
  <c r="C297"/>
  <c r="C284"/>
  <c r="C276"/>
  <c r="C264"/>
  <c r="C256"/>
  <c r="C248"/>
  <c r="C235"/>
  <c r="C227"/>
  <c r="C213"/>
  <c r="C204"/>
  <c r="C195"/>
  <c r="C183"/>
  <c r="C739"/>
  <c r="C728"/>
  <c r="C722"/>
  <c r="C716"/>
  <c r="C706"/>
  <c r="C700"/>
  <c r="C691"/>
  <c r="C685"/>
  <c r="C678"/>
  <c r="C669"/>
  <c r="C663"/>
  <c r="C653"/>
  <c r="C647"/>
  <c r="C641"/>
  <c r="C633"/>
  <c r="C627"/>
  <c r="C620"/>
  <c r="C612"/>
  <c r="C606"/>
  <c r="C600"/>
  <c r="C592"/>
  <c r="C586"/>
  <c r="C578"/>
  <c r="C571"/>
  <c r="C565"/>
  <c r="C557"/>
  <c r="C551"/>
  <c r="C544"/>
  <c r="C536"/>
  <c r="C530"/>
  <c r="C524"/>
  <c r="C516"/>
  <c r="C509"/>
  <c r="C502"/>
  <c r="C495"/>
  <c r="C489"/>
  <c r="C481"/>
  <c r="C475"/>
  <c r="C469"/>
  <c r="C461"/>
  <c r="C454"/>
  <c r="C447"/>
  <c r="C439"/>
  <c r="C433"/>
  <c r="C425"/>
  <c r="C419"/>
  <c r="C416"/>
  <c r="C413"/>
  <c r="C410"/>
  <c r="C405"/>
  <c r="C402"/>
  <c r="C399"/>
  <c r="C396"/>
  <c r="C393"/>
  <c r="C388"/>
  <c r="C385"/>
  <c r="C381"/>
  <c r="C377"/>
  <c r="C373"/>
  <c r="C369"/>
  <c r="C363"/>
  <c r="C359"/>
  <c r="C356"/>
  <c r="C352"/>
  <c r="C348"/>
  <c r="C342"/>
  <c r="C338"/>
  <c r="C335"/>
  <c r="C331"/>
  <c r="C327"/>
  <c r="C323"/>
  <c r="C317"/>
  <c r="C313"/>
  <c r="C310"/>
  <c r="C306"/>
  <c r="C302"/>
  <c r="C296"/>
  <c r="C292"/>
  <c r="C288"/>
  <c r="C285"/>
  <c r="C281"/>
  <c r="C277"/>
  <c r="C273"/>
  <c r="C268"/>
  <c r="C265"/>
  <c r="C261"/>
  <c r="C257"/>
  <c r="C253"/>
  <c r="C249"/>
  <c r="C245"/>
  <c r="C241"/>
  <c r="C238"/>
  <c r="C234"/>
  <c r="C230"/>
  <c r="C226"/>
  <c r="C223"/>
  <c r="C219"/>
  <c r="C214"/>
  <c r="C210"/>
  <c r="C207"/>
  <c r="C203"/>
  <c r="C199"/>
  <c r="C196"/>
  <c r="C192"/>
  <c r="C188"/>
  <c r="C184"/>
  <c r="A6" i="7"/>
  <c r="H82" i="2"/>
  <c r="F17" i="7"/>
  <c r="C17"/>
  <c r="H222" i="2" s="1"/>
  <c r="H862"/>
  <c r="H218"/>
  <c r="H772"/>
  <c r="H48"/>
  <c r="H1193"/>
  <c r="H1195"/>
  <c r="E12" i="14"/>
  <c r="D12" s="1"/>
  <c r="C79" i="11"/>
  <c r="H1300" i="2" s="1"/>
  <c r="D3" i="12"/>
  <c r="H161" i="2"/>
  <c r="H438"/>
  <c r="M17" i="7"/>
  <c r="H442" i="2" s="1"/>
  <c r="H228"/>
  <c r="L23" i="7"/>
  <c r="H426" i="2" s="1"/>
  <c r="H404"/>
  <c r="H988"/>
  <c r="H1002"/>
  <c r="H1001"/>
  <c r="H231"/>
  <c r="L26" i="7"/>
  <c r="H429" i="2" s="1"/>
  <c r="H552"/>
  <c r="H642"/>
  <c r="H1294"/>
  <c r="H700"/>
  <c r="L19" i="7"/>
  <c r="H422" i="2" s="1"/>
  <c r="H240"/>
  <c r="D17" i="7"/>
  <c r="D31" s="1"/>
  <c r="H258" i="2" s="1"/>
  <c r="L14" i="7"/>
  <c r="H417" i="2"/>
  <c r="H241"/>
  <c r="H570"/>
  <c r="H900"/>
  <c r="H861"/>
  <c r="H558"/>
  <c r="H888"/>
  <c r="H774"/>
  <c r="H520"/>
  <c r="H512"/>
  <c r="H785"/>
  <c r="H866"/>
  <c r="H716"/>
  <c r="H557"/>
  <c r="H647"/>
  <c r="H569"/>
  <c r="H659"/>
  <c r="H764"/>
  <c r="H854"/>
  <c r="E13" i="14"/>
  <c r="H1297" i="2"/>
  <c r="E14" i="14"/>
  <c r="D14"/>
  <c r="H577" i="2"/>
  <c r="B50" i="5"/>
  <c r="B38" i="7"/>
  <c r="B52" i="5"/>
  <c r="H660" i="2"/>
  <c r="H850"/>
  <c r="H848"/>
  <c r="H776"/>
  <c r="H518"/>
  <c r="H987"/>
  <c r="H648"/>
  <c r="H667"/>
  <c r="H875"/>
  <c r="H901"/>
  <c r="H871"/>
  <c r="H669"/>
  <c r="H655"/>
  <c r="H662"/>
  <c r="H652"/>
  <c r="H892"/>
  <c r="H664"/>
  <c r="H904"/>
  <c r="H781"/>
  <c r="H886"/>
  <c r="H881"/>
  <c r="H865"/>
  <c r="H876"/>
  <c r="H909"/>
  <c r="H579"/>
  <c r="H894"/>
  <c r="H666"/>
  <c r="H906"/>
  <c r="H895"/>
  <c r="H643"/>
  <c r="C182" l="1"/>
  <c r="C186"/>
  <c r="C190"/>
  <c r="C194"/>
  <c r="C197"/>
  <c r="C201"/>
  <c r="C205"/>
  <c r="C209"/>
  <c r="C212"/>
  <c r="C216"/>
  <c r="C221"/>
  <c r="C224"/>
  <c r="C228"/>
  <c r="C232"/>
  <c r="C236"/>
  <c r="C240"/>
  <c r="C243"/>
  <c r="C247"/>
  <c r="C251"/>
  <c r="C255"/>
  <c r="C259"/>
  <c r="C263"/>
  <c r="C267"/>
  <c r="C271"/>
  <c r="C275"/>
  <c r="C279"/>
  <c r="C283"/>
  <c r="C286"/>
  <c r="C290"/>
  <c r="C294"/>
  <c r="C300"/>
  <c r="C304"/>
  <c r="C308"/>
  <c r="C311"/>
  <c r="C315"/>
  <c r="C319"/>
  <c r="C325"/>
  <c r="C329"/>
  <c r="C333"/>
  <c r="C337"/>
  <c r="C340"/>
  <c r="C346"/>
  <c r="C350"/>
  <c r="C354"/>
  <c r="C358"/>
  <c r="C361"/>
  <c r="C365"/>
  <c r="C371"/>
  <c r="C375"/>
  <c r="C379"/>
  <c r="C383"/>
  <c r="C386"/>
  <c r="C391"/>
  <c r="C394"/>
  <c r="C397"/>
  <c r="C400"/>
  <c r="C404"/>
  <c r="C407"/>
  <c r="C411"/>
  <c r="C415"/>
  <c r="C418"/>
  <c r="C422"/>
  <c r="C430"/>
  <c r="C436"/>
  <c r="C443"/>
  <c r="C451"/>
  <c r="C457"/>
  <c r="C464"/>
  <c r="C472"/>
  <c r="C478"/>
  <c r="C486"/>
  <c r="C492"/>
  <c r="C498"/>
  <c r="C506"/>
  <c r="C513"/>
  <c r="C519"/>
  <c r="C527"/>
  <c r="C533"/>
  <c r="C539"/>
  <c r="C548"/>
  <c r="C554"/>
  <c r="C562"/>
  <c r="C568"/>
  <c r="C575"/>
  <c r="C583"/>
  <c r="C589"/>
  <c r="C595"/>
  <c r="C603"/>
  <c r="C609"/>
  <c r="C616"/>
  <c r="C624"/>
  <c r="C630"/>
  <c r="C637"/>
  <c r="C644"/>
  <c r="C650"/>
  <c r="C660"/>
  <c r="C666"/>
  <c r="C672"/>
  <c r="C682"/>
  <c r="C688"/>
  <c r="C697"/>
  <c r="C703"/>
  <c r="C710"/>
  <c r="C719"/>
  <c r="C725"/>
  <c r="C735"/>
  <c r="A6" i="6"/>
  <c r="C187" i="2"/>
  <c r="C200"/>
  <c r="C208"/>
  <c r="C222"/>
  <c r="C231"/>
  <c r="C239"/>
  <c r="C252"/>
  <c r="C260"/>
  <c r="C272"/>
  <c r="C280"/>
  <c r="C289"/>
  <c r="C301"/>
  <c r="C309"/>
  <c r="C322"/>
  <c r="C330"/>
  <c r="C339"/>
  <c r="C351"/>
  <c r="C360"/>
  <c r="C378"/>
  <c r="C403"/>
  <c r="C429"/>
  <c r="C453"/>
  <c r="C482"/>
  <c r="C510"/>
  <c r="C537"/>
  <c r="C561"/>
  <c r="C585"/>
  <c r="C613"/>
  <c r="C640"/>
  <c r="C668"/>
  <c r="C692"/>
  <c r="C718"/>
  <c r="C741"/>
  <c r="C751"/>
  <c r="C765"/>
  <c r="C777"/>
  <c r="C790"/>
  <c r="C803"/>
  <c r="C816"/>
  <c r="C828"/>
  <c r="C840"/>
  <c r="C852"/>
  <c r="C865"/>
  <c r="C878"/>
  <c r="C892"/>
  <c r="C904"/>
  <c r="C917"/>
  <c r="C930"/>
  <c r="C943"/>
  <c r="C957"/>
  <c r="C969"/>
  <c r="C981"/>
  <c r="C994"/>
  <c r="C1007"/>
  <c r="C1021"/>
  <c r="C1033"/>
  <c r="C1045"/>
  <c r="C1058"/>
  <c r="C1071"/>
  <c r="C1085"/>
  <c r="C1097"/>
  <c r="C1109"/>
  <c r="C1122"/>
  <c r="C1135"/>
  <c r="C1149"/>
  <c r="C1165"/>
  <c r="C1183"/>
  <c r="C1205"/>
  <c r="C1227"/>
  <c r="C1248"/>
  <c r="C1269"/>
  <c r="C1291"/>
  <c r="C1313"/>
  <c r="C1334"/>
  <c r="C21"/>
  <c r="C43"/>
  <c r="C64"/>
  <c r="C167"/>
  <c r="C145"/>
  <c r="C123"/>
  <c r="C99"/>
  <c r="A3" i="14"/>
  <c r="C80" i="2"/>
  <c r="C96"/>
  <c r="C103"/>
  <c r="C119"/>
  <c r="C127"/>
  <c r="C141"/>
  <c r="C148"/>
  <c r="C163"/>
  <c r="C169"/>
  <c r="C68"/>
  <c r="C61"/>
  <c r="C47"/>
  <c r="C40"/>
  <c r="C25"/>
  <c r="C19"/>
  <c r="C4"/>
  <c r="C1324"/>
  <c r="C1316"/>
  <c r="C1302"/>
  <c r="C1293"/>
  <c r="C1280"/>
  <c r="C1272"/>
  <c r="C1259"/>
  <c r="C1251"/>
  <c r="C1237"/>
  <c r="C1229"/>
  <c r="C1216"/>
  <c r="C1208"/>
  <c r="C1194"/>
  <c r="C1186"/>
  <c r="C1173"/>
  <c r="C1167"/>
  <c r="C1157"/>
  <c r="C1151"/>
  <c r="C1145"/>
  <c r="C1138"/>
  <c r="C1133"/>
  <c r="C1125"/>
  <c r="C1119"/>
  <c r="C1113"/>
  <c r="C1106"/>
  <c r="C1101"/>
  <c r="C1093"/>
  <c r="C1087"/>
  <c r="C1081"/>
  <c r="C1074"/>
  <c r="C1069"/>
  <c r="C1061"/>
  <c r="C1055"/>
  <c r="C1049"/>
  <c r="C1042"/>
  <c r="C1037"/>
  <c r="C1029"/>
  <c r="C1023"/>
  <c r="C1017"/>
  <c r="C1010"/>
  <c r="C1005"/>
  <c r="C997"/>
  <c r="C991"/>
  <c r="C985"/>
  <c r="C978"/>
  <c r="C973"/>
  <c r="C965"/>
  <c r="C959"/>
  <c r="C953"/>
  <c r="C946"/>
  <c r="C941"/>
  <c r="C933"/>
  <c r="C927"/>
  <c r="C921"/>
  <c r="C914"/>
  <c r="C908"/>
  <c r="C900"/>
  <c r="C894"/>
  <c r="C888"/>
  <c r="C881"/>
  <c r="C876"/>
  <c r="C868"/>
  <c r="C862"/>
  <c r="C856"/>
  <c r="C849"/>
  <c r="C844"/>
  <c r="C836"/>
  <c r="C830"/>
  <c r="C824"/>
  <c r="C819"/>
  <c r="C814"/>
  <c r="C806"/>
  <c r="C800"/>
  <c r="C794"/>
  <c r="C787"/>
  <c r="C782"/>
  <c r="C773"/>
  <c r="C767"/>
  <c r="C761"/>
  <c r="C754"/>
  <c r="C749"/>
  <c r="C743"/>
  <c r="C738"/>
  <c r="C726"/>
  <c r="C712"/>
  <c r="C701"/>
  <c r="C684"/>
  <c r="C673"/>
  <c r="C659"/>
  <c r="C645"/>
  <c r="C635"/>
  <c r="C618"/>
  <c r="C607"/>
  <c r="C593"/>
  <c r="C579"/>
  <c r="C569"/>
  <c r="C553"/>
  <c r="C543"/>
  <c r="C529"/>
  <c r="C515"/>
  <c r="C504"/>
  <c r="C488"/>
  <c r="C476"/>
  <c r="C463"/>
  <c r="C448"/>
  <c r="C437"/>
  <c r="C420"/>
  <c r="C409"/>
  <c r="C395"/>
  <c r="C382"/>
  <c r="C374"/>
  <c r="C362"/>
  <c r="C357"/>
  <c r="C353"/>
  <c r="C349"/>
  <c r="C343"/>
  <c r="C336"/>
  <c r="C332"/>
  <c r="C328"/>
  <c r="C324"/>
  <c r="C318"/>
  <c r="C312"/>
  <c r="C307"/>
  <c r="C303"/>
  <c r="C299"/>
  <c r="C293"/>
  <c r="C287"/>
  <c r="C282"/>
  <c r="C278"/>
  <c r="C274"/>
  <c r="C269"/>
  <c r="C262"/>
  <c r="C258"/>
  <c r="C254"/>
  <c r="C250"/>
  <c r="C244"/>
  <c r="C237"/>
  <c r="C233"/>
  <c r="C229"/>
  <c r="C225"/>
  <c r="C218"/>
  <c r="C211"/>
  <c r="C206"/>
  <c r="C202"/>
  <c r="C198"/>
  <c r="C191"/>
  <c r="C185"/>
  <c r="C181"/>
  <c r="C781"/>
  <c r="C736"/>
  <c r="C731"/>
  <c r="C727"/>
  <c r="C724"/>
  <c r="C721"/>
  <c r="C717"/>
  <c r="C713"/>
  <c r="C708"/>
  <c r="C705"/>
  <c r="C702"/>
  <c r="C699"/>
  <c r="C694"/>
  <c r="C689"/>
  <c r="C686"/>
  <c r="C683"/>
  <c r="C680"/>
  <c r="C675"/>
  <c r="C671"/>
  <c r="C667"/>
  <c r="C664"/>
  <c r="C661"/>
  <c r="C656"/>
  <c r="C652"/>
  <c r="C649"/>
  <c r="C646"/>
  <c r="C642"/>
  <c r="C639"/>
  <c r="C634"/>
  <c r="C631"/>
  <c r="C628"/>
  <c r="C625"/>
  <c r="C622"/>
  <c r="C619"/>
  <c r="C614"/>
  <c r="C611"/>
  <c r="C608"/>
  <c r="C605"/>
  <c r="C602"/>
  <c r="C597"/>
  <c r="C594"/>
  <c r="C591"/>
  <c r="C587"/>
  <c r="C584"/>
  <c r="C581"/>
  <c r="C576"/>
  <c r="C573"/>
  <c r="C570"/>
  <c r="C567"/>
  <c r="C564"/>
  <c r="C559"/>
  <c r="C556"/>
  <c r="C552"/>
  <c r="C549"/>
  <c r="C546"/>
  <c r="C542"/>
  <c r="C538"/>
  <c r="C535"/>
  <c r="C532"/>
  <c r="C528"/>
  <c r="C525"/>
  <c r="C521"/>
  <c r="C517"/>
  <c r="C514"/>
  <c r="C511"/>
  <c r="C508"/>
  <c r="C505"/>
  <c r="C500"/>
  <c r="C497"/>
  <c r="C494"/>
  <c r="C491"/>
  <c r="C487"/>
  <c r="C483"/>
  <c r="C480"/>
  <c r="C477"/>
  <c r="C474"/>
  <c r="C471"/>
  <c r="C467"/>
  <c r="C462"/>
  <c r="C458"/>
  <c r="C455"/>
  <c r="C452"/>
  <c r="C449"/>
  <c r="C444"/>
  <c r="C441"/>
  <c r="C438"/>
  <c r="C434"/>
  <c r="C431"/>
  <c r="C428"/>
  <c r="C424"/>
  <c r="C421"/>
  <c r="D34" i="7"/>
  <c r="H261" i="2" s="1"/>
  <c r="M31" i="7"/>
  <c r="H456" i="2" s="1"/>
  <c r="F44" i="11"/>
  <c r="H1327" i="2" s="1"/>
  <c r="F61" i="11"/>
  <c r="H1328" i="2" s="1"/>
  <c r="F131" i="11"/>
  <c r="H1333" i="2" s="1"/>
  <c r="H37" i="4"/>
  <c r="D9" i="14"/>
  <c r="G31" i="5"/>
  <c r="G36" s="1"/>
  <c r="G71" i="4"/>
  <c r="G79" s="1"/>
  <c r="D12" i="12" s="1"/>
  <c r="L18" i="7"/>
  <c r="H421" i="2" s="1"/>
  <c r="H87"/>
  <c r="H79"/>
  <c r="H71"/>
  <c r="D13" i="14"/>
  <c r="D15" i="12"/>
  <c r="H95" i="4"/>
  <c r="M34" i="7"/>
  <c r="H459" i="2" s="1"/>
  <c r="J17" i="7"/>
  <c r="H376" i="2" s="1"/>
  <c r="I17" i="7"/>
  <c r="G31"/>
  <c r="G34" s="1"/>
  <c r="H327" i="2" s="1"/>
  <c r="L13" i="7"/>
  <c r="H416" i="2" s="1"/>
  <c r="H244"/>
  <c r="D56" i="4"/>
  <c r="B40" i="7"/>
  <c r="B100" i="4"/>
  <c r="C86" i="2"/>
  <c r="C75"/>
  <c r="C78"/>
  <c r="C82"/>
  <c r="C94"/>
  <c r="C98"/>
  <c r="C102"/>
  <c r="C104"/>
  <c r="C118"/>
  <c r="C120"/>
  <c r="C124"/>
  <c r="C129"/>
  <c r="C140"/>
  <c r="C143"/>
  <c r="C147"/>
  <c r="C151"/>
  <c r="C161"/>
  <c r="C164"/>
  <c r="C168"/>
  <c r="C172"/>
  <c r="C69"/>
  <c r="C67"/>
  <c r="C63"/>
  <c r="C59"/>
  <c r="C48"/>
  <c r="C45"/>
  <c r="C41"/>
  <c r="C37"/>
  <c r="C27"/>
  <c r="C24"/>
  <c r="C20"/>
  <c r="C16"/>
  <c r="C5"/>
  <c r="C3"/>
  <c r="C1332"/>
  <c r="C1321"/>
  <c r="C1318"/>
  <c r="C1314"/>
  <c r="C1310"/>
  <c r="C1300"/>
  <c r="C1297"/>
  <c r="C1292"/>
  <c r="C1288"/>
  <c r="C1277"/>
  <c r="C1275"/>
  <c r="C1271"/>
  <c r="C1267"/>
  <c r="C1256"/>
  <c r="C1253"/>
  <c r="C1249"/>
  <c r="C1245"/>
  <c r="C1235"/>
  <c r="C1232"/>
  <c r="C1228"/>
  <c r="C1224"/>
  <c r="C1213"/>
  <c r="C1211"/>
  <c r="C1207"/>
  <c r="C1203"/>
  <c r="C1191"/>
  <c r="C1188"/>
  <c r="C1184"/>
  <c r="C1180"/>
  <c r="C1171"/>
  <c r="C1169"/>
  <c r="C1166"/>
  <c r="C1163"/>
  <c r="C1155"/>
  <c r="C1153"/>
  <c r="C1150"/>
  <c r="C1147"/>
  <c r="C1142"/>
  <c r="C1139"/>
  <c r="C1137"/>
  <c r="C1134"/>
  <c r="C1131"/>
  <c r="C1126"/>
  <c r="C1123"/>
  <c r="C1121"/>
  <c r="C1118"/>
  <c r="C1115"/>
  <c r="C1110"/>
  <c r="C1107"/>
  <c r="C1105"/>
  <c r="C1102"/>
  <c r="C1099"/>
  <c r="C1094"/>
  <c r="C1091"/>
  <c r="C1089"/>
  <c r="C1086"/>
  <c r="C1083"/>
  <c r="C1078"/>
  <c r="C1075"/>
  <c r="C1073"/>
  <c r="C1070"/>
  <c r="C1067"/>
  <c r="C1062"/>
  <c r="C1059"/>
  <c r="C1057"/>
  <c r="C1054"/>
  <c r="C1051"/>
  <c r="C1046"/>
  <c r="C1043"/>
  <c r="C1041"/>
  <c r="C1038"/>
  <c r="C1035"/>
  <c r="C1030"/>
  <c r="C1027"/>
  <c r="C1025"/>
  <c r="C1022"/>
  <c r="C1019"/>
  <c r="C1014"/>
  <c r="C1011"/>
  <c r="C1009"/>
  <c r="C1006"/>
  <c r="C1003"/>
  <c r="C998"/>
  <c r="C995"/>
  <c r="C993"/>
  <c r="C990"/>
  <c r="C987"/>
  <c r="C982"/>
  <c r="C979"/>
  <c r="C977"/>
  <c r="C974"/>
  <c r="C971"/>
  <c r="C966"/>
  <c r="C963"/>
  <c r="C961"/>
  <c r="C958"/>
  <c r="C955"/>
  <c r="C950"/>
  <c r="C947"/>
  <c r="C945"/>
  <c r="C942"/>
  <c r="C939"/>
  <c r="C934"/>
  <c r="C931"/>
  <c r="C929"/>
  <c r="C926"/>
  <c r="C923"/>
  <c r="C918"/>
  <c r="C915"/>
  <c r="C913"/>
  <c r="C909"/>
  <c r="C906"/>
  <c r="C901"/>
  <c r="C898"/>
  <c r="C896"/>
  <c r="C893"/>
  <c r="C890"/>
  <c r="C885"/>
  <c r="C882"/>
  <c r="C880"/>
  <c r="C877"/>
  <c r="C874"/>
  <c r="C869"/>
  <c r="C866"/>
  <c r="C864"/>
  <c r="C861"/>
  <c r="C858"/>
  <c r="C853"/>
  <c r="C850"/>
  <c r="C848"/>
  <c r="C845"/>
  <c r="C842"/>
  <c r="C837"/>
  <c r="C834"/>
  <c r="C832"/>
  <c r="C829"/>
  <c r="C826"/>
  <c r="C821"/>
  <c r="C820"/>
  <c r="C818"/>
  <c r="C815"/>
  <c r="C812"/>
  <c r="C807"/>
  <c r="C804"/>
  <c r="C802"/>
  <c r="C799"/>
  <c r="C796"/>
  <c r="C791"/>
  <c r="C788"/>
  <c r="C786"/>
  <c r="C783"/>
  <c r="C779"/>
  <c r="C774"/>
  <c r="C771"/>
  <c r="C769"/>
  <c r="C766"/>
  <c r="C763"/>
  <c r="C758"/>
  <c r="C755"/>
  <c r="C753"/>
  <c r="C750"/>
  <c r="C748"/>
  <c r="C744"/>
  <c r="C742"/>
  <c r="C740"/>
  <c r="C737"/>
  <c r="C732"/>
  <c r="C720"/>
  <c r="C715"/>
  <c r="C709"/>
  <c r="C704"/>
  <c r="C698"/>
  <c r="C687"/>
  <c r="C681"/>
  <c r="C676"/>
  <c r="C670"/>
  <c r="C665"/>
  <c r="C654"/>
  <c r="C648"/>
  <c r="C643"/>
  <c r="C638"/>
  <c r="C632"/>
  <c r="C621"/>
  <c r="C615"/>
  <c r="C610"/>
  <c r="C604"/>
  <c r="C599"/>
  <c r="C588"/>
  <c r="C582"/>
  <c r="C577"/>
  <c r="C572"/>
  <c r="C566"/>
  <c r="C555"/>
  <c r="C550"/>
  <c r="C545"/>
  <c r="C540"/>
  <c r="C534"/>
  <c r="C523"/>
  <c r="C518"/>
  <c r="C512"/>
  <c r="C507"/>
  <c r="C501"/>
  <c r="C490"/>
  <c r="C485"/>
  <c r="C479"/>
  <c r="C473"/>
  <c r="C468"/>
  <c r="C456"/>
  <c r="C450"/>
  <c r="C445"/>
  <c r="C440"/>
  <c r="C435"/>
  <c r="C423"/>
  <c r="C417"/>
  <c r="C412"/>
  <c r="C406"/>
  <c r="C401"/>
  <c r="C389"/>
  <c r="C384"/>
  <c r="C380"/>
  <c r="C376"/>
  <c r="C372"/>
  <c r="C364"/>
  <c r="C1158"/>
  <c r="C1174"/>
  <c r="C1195"/>
  <c r="C1217"/>
  <c r="C1239"/>
  <c r="C1260"/>
  <c r="C1281"/>
  <c r="C1304"/>
  <c r="C1325"/>
  <c r="C9"/>
  <c r="C31"/>
  <c r="C52"/>
  <c r="C179"/>
  <c r="C157"/>
  <c r="C136"/>
  <c r="C114"/>
  <c r="C92"/>
  <c r="C298"/>
  <c r="C321"/>
  <c r="C344"/>
  <c r="C367"/>
  <c r="C390"/>
  <c r="C408"/>
  <c r="C427"/>
  <c r="C446"/>
  <c r="C466"/>
  <c r="C484"/>
  <c r="C503"/>
  <c r="C522"/>
  <c r="C541"/>
  <c r="C560"/>
  <c r="C580"/>
  <c r="C598"/>
  <c r="C617"/>
  <c r="C636"/>
  <c r="C655"/>
  <c r="C674"/>
  <c r="C693"/>
  <c r="C711"/>
  <c r="C730"/>
  <c r="C189"/>
  <c r="C215"/>
  <c r="C242"/>
  <c r="C266"/>
  <c r="C291"/>
  <c r="C316"/>
  <c r="C341"/>
  <c r="C366"/>
  <c r="C392"/>
  <c r="C426"/>
  <c r="C459"/>
  <c r="C493"/>
  <c r="C526"/>
  <c r="C558"/>
  <c r="C590"/>
  <c r="C623"/>
  <c r="C657"/>
  <c r="C690"/>
  <c r="C723"/>
  <c r="C745"/>
  <c r="C759"/>
  <c r="C775"/>
  <c r="C792"/>
  <c r="C808"/>
  <c r="C822"/>
  <c r="C838"/>
  <c r="C854"/>
  <c r="C870"/>
  <c r="C886"/>
  <c r="C902"/>
  <c r="C919"/>
  <c r="C935"/>
  <c r="C951"/>
  <c r="C967"/>
  <c r="C983"/>
  <c r="C999"/>
  <c r="C1015"/>
  <c r="C1031"/>
  <c r="C1047"/>
  <c r="C1063"/>
  <c r="C1079"/>
  <c r="C1095"/>
  <c r="C1111"/>
  <c r="C1127"/>
  <c r="C1143"/>
  <c r="C1159"/>
  <c r="C1175"/>
  <c r="C1197"/>
  <c r="C1219"/>
  <c r="C1240"/>
  <c r="C1261"/>
  <c r="C1283"/>
  <c r="C1305"/>
  <c r="C1326"/>
  <c r="C11"/>
  <c r="C32"/>
  <c r="C53"/>
  <c r="C177"/>
  <c r="C156"/>
  <c r="C135"/>
  <c r="C112"/>
  <c r="C91"/>
  <c r="C1161"/>
  <c r="C1178"/>
  <c r="C1200"/>
  <c r="C1221"/>
  <c r="C1243"/>
  <c r="C1264"/>
  <c r="C1285"/>
  <c r="C1308"/>
  <c r="C1329"/>
  <c r="C13"/>
  <c r="C35"/>
  <c r="C56"/>
  <c r="C175"/>
  <c r="C153"/>
  <c r="C132"/>
  <c r="C110"/>
  <c r="C88"/>
  <c r="C658"/>
  <c r="C677"/>
  <c r="C696"/>
  <c r="C714"/>
  <c r="C733"/>
  <c r="C193"/>
  <c r="C220"/>
  <c r="C246"/>
  <c r="C270"/>
  <c r="C295"/>
  <c r="C320"/>
  <c r="C345"/>
  <c r="C370"/>
  <c r="C398"/>
  <c r="C432"/>
  <c r="C465"/>
  <c r="C499"/>
  <c r="C531"/>
  <c r="C563"/>
  <c r="C596"/>
  <c r="C629"/>
  <c r="C662"/>
  <c r="C695"/>
  <c r="C729"/>
  <c r="C747"/>
  <c r="C762"/>
  <c r="C778"/>
  <c r="C795"/>
  <c r="C811"/>
  <c r="C825"/>
  <c r="C841"/>
  <c r="C857"/>
  <c r="C873"/>
  <c r="C889"/>
  <c r="C905"/>
  <c r="C922"/>
  <c r="C938"/>
  <c r="C954"/>
  <c r="C970"/>
  <c r="C986"/>
  <c r="C1002"/>
  <c r="C1018"/>
  <c r="C1034"/>
  <c r="C1050"/>
  <c r="C1066"/>
  <c r="C1082"/>
  <c r="C1098"/>
  <c r="C1114"/>
  <c r="C1130"/>
  <c r="C1146"/>
  <c r="C1162"/>
  <c r="C1179"/>
  <c r="C1201"/>
  <c r="C1223"/>
  <c r="C1244"/>
  <c r="C1265"/>
  <c r="C1287"/>
  <c r="C1309"/>
  <c r="C1330"/>
  <c r="C15"/>
  <c r="C36"/>
  <c r="C57"/>
  <c r="C173"/>
  <c r="C152"/>
  <c r="C131"/>
  <c r="C108"/>
  <c r="C87"/>
  <c r="B151" i="11"/>
  <c r="C107" i="2"/>
  <c r="H1135"/>
  <c r="H31" i="7"/>
  <c r="H476" i="2"/>
  <c r="H640"/>
  <c r="F27" i="11"/>
  <c r="J31" i="7"/>
  <c r="J34" s="1"/>
  <c r="H393" i="2" s="1"/>
  <c r="C73"/>
  <c r="C77"/>
  <c r="C81"/>
  <c r="C85"/>
  <c r="C89"/>
  <c r="C93"/>
  <c r="C97"/>
  <c r="C101"/>
  <c r="C105"/>
  <c r="C109"/>
  <c r="C113"/>
  <c r="C117"/>
  <c r="C121"/>
  <c r="C125"/>
  <c r="C130"/>
  <c r="C134"/>
  <c r="C138"/>
  <c r="C142"/>
  <c r="C146"/>
  <c r="C150"/>
  <c r="C154"/>
  <c r="C158"/>
  <c r="C162"/>
  <c r="C166"/>
  <c r="C170"/>
  <c r="C174"/>
  <c r="C178"/>
  <c r="C70"/>
  <c r="C66"/>
  <c r="C62"/>
  <c r="C58"/>
  <c r="C54"/>
  <c r="C50"/>
  <c r="C46"/>
  <c r="C42"/>
  <c r="C38"/>
  <c r="C34"/>
  <c r="C30"/>
  <c r="C26"/>
  <c r="C22"/>
  <c r="C18"/>
  <c r="C14"/>
  <c r="C10"/>
  <c r="C6"/>
  <c r="A6" i="4"/>
  <c r="C1335" i="2"/>
  <c r="C1331"/>
  <c r="C1327"/>
  <c r="C1323"/>
  <c r="C1319"/>
  <c r="C1315"/>
  <c r="C1311"/>
  <c r="C1307"/>
  <c r="C1303"/>
  <c r="C1299"/>
  <c r="C1294"/>
  <c r="C1290"/>
  <c r="C1286"/>
  <c r="C1282"/>
  <c r="C1278"/>
  <c r="C1274"/>
  <c r="C1270"/>
  <c r="C1266"/>
  <c r="C1262"/>
  <c r="C1258"/>
  <c r="C1254"/>
  <c r="C1250"/>
  <c r="C1246"/>
  <c r="C1242"/>
  <c r="C1238"/>
  <c r="C1234"/>
  <c r="C1230"/>
  <c r="C1226"/>
  <c r="C1222"/>
  <c r="C1218"/>
  <c r="C1214"/>
  <c r="C1210"/>
  <c r="C1206"/>
  <c r="C1202"/>
  <c r="C1198"/>
  <c r="C1193"/>
  <c r="C1189"/>
  <c r="C1185"/>
  <c r="C1181"/>
  <c r="C1177"/>
  <c r="C74"/>
  <c r="C79"/>
  <c r="C84"/>
  <c r="C90"/>
  <c r="C95"/>
  <c r="C100"/>
  <c r="C106"/>
  <c r="C111"/>
  <c r="C116"/>
  <c r="C122"/>
  <c r="C128"/>
  <c r="C133"/>
  <c r="C139"/>
  <c r="C144"/>
  <c r="C149"/>
  <c r="C155"/>
  <c r="C160"/>
  <c r="C165"/>
  <c r="C171"/>
  <c r="C176"/>
  <c r="C71"/>
  <c r="C65"/>
  <c r="C60"/>
  <c r="C55"/>
  <c r="C49"/>
  <c r="C44"/>
  <c r="C39"/>
  <c r="C33"/>
  <c r="C28"/>
  <c r="C23"/>
  <c r="C17"/>
  <c r="C12"/>
  <c r="C7"/>
  <c r="C1333"/>
  <c r="C1328"/>
  <c r="C1322"/>
  <c r="C1317"/>
  <c r="C1312"/>
  <c r="C1306"/>
  <c r="C1301"/>
  <c r="C1296"/>
  <c r="C1289"/>
  <c r="C1284"/>
  <c r="C1279"/>
  <c r="C1273"/>
  <c r="C1268"/>
  <c r="C1263"/>
  <c r="C1257"/>
  <c r="C1252"/>
  <c r="C1247"/>
  <c r="C1241"/>
  <c r="C1236"/>
  <c r="C1231"/>
  <c r="C1225"/>
  <c r="C1220"/>
  <c r="C1215"/>
  <c r="C1209"/>
  <c r="C1204"/>
  <c r="C1199"/>
  <c r="C1192"/>
  <c r="C1187"/>
  <c r="C1182"/>
  <c r="C1176"/>
  <c r="C1172"/>
  <c r="C1168"/>
  <c r="C1164"/>
  <c r="C1160"/>
  <c r="C1156"/>
  <c r="C1152"/>
  <c r="C1148"/>
  <c r="C1144"/>
  <c r="C1140"/>
  <c r="C1136"/>
  <c r="C1132"/>
  <c r="C1128"/>
  <c r="C1124"/>
  <c r="C1120"/>
  <c r="C1116"/>
  <c r="C1112"/>
  <c r="C1108"/>
  <c r="C1104"/>
  <c r="C1100"/>
  <c r="C1096"/>
  <c r="C1092"/>
  <c r="C1088"/>
  <c r="C1084"/>
  <c r="C1080"/>
  <c r="C1076"/>
  <c r="C1072"/>
  <c r="C1068"/>
  <c r="C1064"/>
  <c r="C1060"/>
  <c r="C1056"/>
  <c r="C1052"/>
  <c r="C1048"/>
  <c r="C1044"/>
  <c r="C1040"/>
  <c r="C1036"/>
  <c r="C1032"/>
  <c r="C1028"/>
  <c r="C1024"/>
  <c r="C1020"/>
  <c r="C1016"/>
  <c r="C1012"/>
  <c r="C1008"/>
  <c r="C1004"/>
  <c r="C1000"/>
  <c r="C996"/>
  <c r="C992"/>
  <c r="C988"/>
  <c r="C984"/>
  <c r="C980"/>
  <c r="C976"/>
  <c r="C972"/>
  <c r="C968"/>
  <c r="C964"/>
  <c r="C960"/>
  <c r="C956"/>
  <c r="C952"/>
  <c r="C948"/>
  <c r="C944"/>
  <c r="C940"/>
  <c r="C936"/>
  <c r="C932"/>
  <c r="C928"/>
  <c r="C924"/>
  <c r="C920"/>
  <c r="C916"/>
  <c r="C912"/>
  <c r="C907"/>
  <c r="C903"/>
  <c r="C899"/>
  <c r="C895"/>
  <c r="C891"/>
  <c r="C887"/>
  <c r="C883"/>
  <c r="C879"/>
  <c r="C875"/>
  <c r="C871"/>
  <c r="C867"/>
  <c r="C863"/>
  <c r="C859"/>
  <c r="C855"/>
  <c r="C851"/>
  <c r="C847"/>
  <c r="C843"/>
  <c r="C839"/>
  <c r="C835"/>
  <c r="C831"/>
  <c r="C827"/>
  <c r="C823"/>
  <c r="A5" i="11"/>
  <c r="C817" i="2"/>
  <c r="C813"/>
  <c r="C809"/>
  <c r="C805"/>
  <c r="C801"/>
  <c r="C797"/>
  <c r="C793"/>
  <c r="C789"/>
  <c r="C785"/>
  <c r="C780"/>
  <c r="C776"/>
  <c r="C772"/>
  <c r="C768"/>
  <c r="C764"/>
  <c r="C760"/>
  <c r="C756"/>
  <c r="C752"/>
  <c r="H1007"/>
  <c r="H1006"/>
  <c r="H879"/>
  <c r="H324"/>
  <c r="H899"/>
  <c r="F31" i="7"/>
  <c r="H288" i="2"/>
  <c r="H1334"/>
  <c r="C31" i="7"/>
  <c r="G37" i="4"/>
  <c r="H86" i="2"/>
  <c r="H1124"/>
  <c r="C46" i="4"/>
  <c r="H33" i="2" s="1"/>
  <c r="D94" i="4"/>
  <c r="D95" s="1"/>
  <c r="H395" i="2"/>
  <c r="K17" i="7"/>
  <c r="E17"/>
  <c r="H1098" i="2"/>
  <c r="H1094"/>
  <c r="H572"/>
  <c r="H31" i="5"/>
  <c r="C44" i="6"/>
  <c r="H761" i="2"/>
  <c r="H554"/>
  <c r="H877"/>
  <c r="H1151"/>
  <c r="H1137"/>
  <c r="H1167"/>
  <c r="H529"/>
  <c r="H143"/>
  <c r="H564"/>
  <c r="H597"/>
  <c r="H608"/>
  <c r="H717"/>
  <c r="H807"/>
  <c r="H571"/>
  <c r="H482"/>
  <c r="H575"/>
  <c r="H1051"/>
  <c r="F114" i="11"/>
  <c r="B56" i="6"/>
  <c r="B54"/>
  <c r="D10" i="12" l="1"/>
  <c r="H124" i="2"/>
  <c r="D13" i="12"/>
  <c r="D11"/>
  <c r="H120" i="2"/>
  <c r="D5" i="12"/>
  <c r="G33" i="5"/>
  <c r="H171" i="2" s="1"/>
  <c r="C33" i="5"/>
  <c r="H144" i="2" s="1"/>
  <c r="H170"/>
  <c r="G37" i="5"/>
  <c r="C37"/>
  <c r="H174" i="2"/>
  <c r="C42" i="5"/>
  <c r="C45" s="1"/>
  <c r="H156" i="2" s="1"/>
  <c r="D8" i="12"/>
  <c r="H390" i="2"/>
  <c r="I31" i="7"/>
  <c r="H354" i="2"/>
  <c r="H1332"/>
  <c r="F149" i="11"/>
  <c r="H1335" i="2" s="1"/>
  <c r="H1326"/>
  <c r="F79" i="11"/>
  <c r="H1330" i="2" s="1"/>
  <c r="H566"/>
  <c r="H34" i="7"/>
  <c r="H349" i="2" s="1"/>
  <c r="H346"/>
  <c r="H857"/>
  <c r="H887"/>
  <c r="H769"/>
  <c r="H859"/>
  <c r="H905"/>
  <c r="H665"/>
  <c r="C56" i="4"/>
  <c r="H853" i="2"/>
  <c r="H883"/>
  <c r="H758"/>
  <c r="H760"/>
  <c r="H1092"/>
  <c r="H1093"/>
  <c r="H398"/>
  <c r="K31" i="7"/>
  <c r="H236" i="2"/>
  <c r="C34" i="7"/>
  <c r="H907" i="2"/>
  <c r="H580"/>
  <c r="H488"/>
  <c r="H490"/>
  <c r="C11" i="14"/>
  <c r="C7"/>
  <c r="D7" s="1"/>
  <c r="D4" i="12"/>
  <c r="D19" s="1"/>
  <c r="G95" i="4"/>
  <c r="H94" i="2"/>
  <c r="D18" i="12"/>
  <c r="H782" i="2"/>
  <c r="H212"/>
  <c r="C46" i="6"/>
  <c r="H897" i="2"/>
  <c r="H657"/>
  <c r="H1050"/>
  <c r="H1049"/>
  <c r="H610"/>
  <c r="F34" i="7"/>
  <c r="H305" i="2" s="1"/>
  <c r="H302"/>
  <c r="H1178"/>
  <c r="H1179"/>
  <c r="H852"/>
  <c r="H882"/>
  <c r="H730"/>
  <c r="H728"/>
  <c r="H820"/>
  <c r="H818"/>
  <c r="H943"/>
  <c r="H942"/>
  <c r="H1022"/>
  <c r="H884"/>
  <c r="H644"/>
  <c r="H36" i="5"/>
  <c r="H33"/>
  <c r="D33"/>
  <c r="H559" i="2"/>
  <c r="H266"/>
  <c r="L17" i="7"/>
  <c r="H420" i="2" s="1"/>
  <c r="E31" i="7"/>
  <c r="H153" i="2" l="1"/>
  <c r="H175"/>
  <c r="G42" i="5"/>
  <c r="G44" s="1"/>
  <c r="H178" i="2" s="1"/>
  <c r="H148"/>
  <c r="D21" i="12"/>
  <c r="I34" i="7"/>
  <c r="H371" i="2" s="1"/>
  <c r="H368"/>
  <c r="H896"/>
  <c r="H656"/>
  <c r="E10" i="14"/>
  <c r="D10" s="1"/>
  <c r="H214" i="2"/>
  <c r="H1108"/>
  <c r="H1136"/>
  <c r="H412"/>
  <c r="K34" i="7"/>
  <c r="H415" i="2" s="1"/>
  <c r="H41"/>
  <c r="C95" i="4"/>
  <c r="H280" i="2"/>
  <c r="E34" i="7"/>
  <c r="H283" i="2" s="1"/>
  <c r="D42" i="5"/>
  <c r="H37"/>
  <c r="D37"/>
  <c r="H872" i="2"/>
  <c r="H902"/>
  <c r="H125"/>
  <c r="E6" i="14"/>
  <c r="H239" i="2"/>
  <c r="H788"/>
  <c r="H790"/>
  <c r="H578"/>
  <c r="H649"/>
  <c r="L31" i="7"/>
  <c r="H434" i="2" s="1"/>
  <c r="D22" i="12" l="1"/>
  <c r="D24"/>
  <c r="D23"/>
  <c r="G45" i="5"/>
  <c r="H179" i="2" s="1"/>
  <c r="C44" i="5"/>
  <c r="H176" i="2"/>
  <c r="H42" i="5"/>
  <c r="D44" s="1"/>
  <c r="H908" i="2"/>
  <c r="H668"/>
  <c r="H670"/>
  <c r="L34" i="7"/>
  <c r="H889" i="2"/>
  <c r="H878"/>
  <c r="H880"/>
  <c r="H44" i="5"/>
  <c r="D45"/>
  <c r="H45"/>
  <c r="H72" i="2"/>
  <c r="D16" i="12"/>
  <c r="C6" i="14"/>
  <c r="D6" s="1"/>
  <c r="D6" i="12"/>
  <c r="D20" s="1"/>
  <c r="E8" i="14" l="1"/>
  <c r="D8" s="1"/>
  <c r="H155" i="2"/>
  <c r="H910"/>
  <c r="H437"/>
  <c r="E11" i="14"/>
  <c r="D11" s="1"/>
</calcChain>
</file>

<file path=xl/comments1.xml><?xml version="1.0" encoding="utf-8"?>
<comments xmlns="http://schemas.openxmlformats.org/spreadsheetml/2006/main">
  <authors>
    <author>Vilislav Sofroniev</author>
  </authors>
  <commentList>
    <comment ref="F2" authorId="0">
      <text>
        <r>
          <rPr>
            <b/>
            <sz val="12"/>
            <color indexed="81"/>
            <rFont val="Tahoma"/>
            <family val="2"/>
            <charset val="204"/>
          </rPr>
          <t xml:space="preserve">Vilislav Sofroniev:
</t>
        </r>
        <r>
          <rPr>
            <sz val="12"/>
            <color indexed="81"/>
            <rFont val="Tahoma"/>
            <family val="2"/>
            <charset val="204"/>
          </rPr>
          <t xml:space="preserve">
Категория на полето: </t>
        </r>
        <r>
          <rPr>
            <b/>
            <sz val="12"/>
            <color indexed="14"/>
            <rFont val="Tahoma"/>
            <family val="2"/>
            <charset val="204"/>
          </rPr>
          <t>Текст</t>
        </r>
        <r>
          <rPr>
            <sz val="12"/>
            <color indexed="81"/>
            <rFont val="Tahoma"/>
            <family val="2"/>
            <charset val="204"/>
          </rPr>
          <t xml:space="preserve">
Формат: (имена, длъжности, наименования) 
Размер: имена-30, длъжности-20, наименования-30 символа
Null: No
Незадължително/</t>
        </r>
        <r>
          <rPr>
            <b/>
            <u/>
            <sz val="12"/>
            <color indexed="81"/>
            <rFont val="Tahoma"/>
            <family val="2"/>
            <charset val="204"/>
          </rPr>
          <t>Задължително</t>
        </r>
        <r>
          <rPr>
            <sz val="12"/>
            <color indexed="81"/>
            <rFont val="Tahoma"/>
            <family val="2"/>
            <charset val="204"/>
          </rPr>
          <t xml:space="preserve">
Номенклатура: Не
</t>
        </r>
        <r>
          <rPr>
            <b/>
            <sz val="12"/>
            <color indexed="10"/>
            <rFont val="Tahoma"/>
            <family val="2"/>
            <charset val="204"/>
          </rPr>
          <t>Забележка: Клетките във този worksheet са предварително зададена номенклатура за попълване на първия worksheet. 
Този woksheet не се попълва от ПНЛ</t>
        </r>
      </text>
    </comment>
  </commentList>
</comments>
</file>

<file path=xl/sharedStrings.xml><?xml version="1.0" encoding="utf-8"?>
<sst xmlns="http://schemas.openxmlformats.org/spreadsheetml/2006/main" count="3948" uniqueCount="928">
  <si>
    <t>СПРАВКИ</t>
  </si>
  <si>
    <t>на индивидуална основа</t>
  </si>
  <si>
    <t>Данни за отчетния период</t>
  </si>
  <si>
    <t>Начална дата:</t>
  </si>
  <si>
    <t>Крайна дата:</t>
  </si>
  <si>
    <t>Дата на съставяне:</t>
  </si>
  <si>
    <t>Данни за лицето</t>
  </si>
  <si>
    <t>Наименование на лицето:</t>
  </si>
  <si>
    <t>Тип лице:</t>
  </si>
  <si>
    <t>ЕИК:</t>
  </si>
  <si>
    <t>Представляващ/и:</t>
  </si>
  <si>
    <t>Начин на представляване:</t>
  </si>
  <si>
    <t>Адрес на управление:</t>
  </si>
  <si>
    <t>Адрес за кореспонденция:</t>
  </si>
  <si>
    <t>Телефон:</t>
  </si>
  <si>
    <t>Факс:</t>
  </si>
  <si>
    <t>E-mail:</t>
  </si>
  <si>
    <t>Уеб сайт:</t>
  </si>
  <si>
    <t>Медия:</t>
  </si>
  <si>
    <t>Съставител на отчета:</t>
  </si>
  <si>
    <t>Длъжност на съставителя:</t>
  </si>
  <si>
    <t>* Последна актуализация месец декември 2021г.</t>
  </si>
  <si>
    <t xml:space="preserve">СЧЕТОВОДЕН  БАЛАНС </t>
  </si>
  <si>
    <t>(в хил.лева)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</si>
  <si>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</si>
  <si>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</si>
  <si>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</si>
  <si>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</si>
  <si>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</si>
  <si>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</si>
  <si>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</si>
  <si>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</si>
  <si>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</si>
  <si>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</si>
  <si>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</si>
  <si>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</si>
  <si>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</si>
  <si>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</si>
  <si>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</si>
  <si>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</si>
  <si>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</si>
  <si>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</si>
  <si>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</si>
  <si>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</si>
  <si>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</si>
  <si>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</si>
  <si>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</si>
  <si>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</si>
  <si>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</si>
  <si>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</si>
  <si>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</si>
  <si>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</si>
  <si>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</si>
  <si>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</si>
  <si>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</si>
  <si>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</si>
  <si>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</si>
  <si>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</si>
  <si>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</si>
  <si>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</si>
  <si>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</si>
  <si>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7. Разходи за придобиване и ликвидация на дълготрайни материални активи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</si>
  <si>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</si>
  <si>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</si>
  <si>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</si>
  <si>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</si>
  <si>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</si>
  <si>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</si>
  <si>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</si>
  <si>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</si>
  <si>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</si>
  <si>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</si>
  <si>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</si>
  <si>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</si>
  <si>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</si>
  <si>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</si>
  <si>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</si>
  <si>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</si>
  <si>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</si>
  <si>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</si>
  <si>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</si>
  <si>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</si>
  <si>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</si>
  <si>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</si>
  <si>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</si>
  <si>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</si>
  <si>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</si>
  <si>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</si>
  <si>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</si>
  <si>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</si>
  <si>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</si>
  <si>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</si>
  <si>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</si>
  <si>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</si>
  <si>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</si>
  <si>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</si>
  <si>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</si>
  <si>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</si>
  <si>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</si>
  <si>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</si>
  <si>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</si>
  <si>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</si>
  <si>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</si>
  <si>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</si>
  <si>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</si>
  <si>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</si>
  <si>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</si>
  <si>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</si>
  <si>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</si>
  <si>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</si>
  <si>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</si>
  <si>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</si>
  <si>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</si>
  <si>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</si>
  <si>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</si>
  <si>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</si>
  <si>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</si>
  <si>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</si>
  <si>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</si>
  <si>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</si>
  <si>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</si>
  <si>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</si>
  <si>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</si>
  <si>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</si>
  <si>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</si>
  <si>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</si>
  <si>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</si>
  <si>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</si>
  <si>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</si>
  <si>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</si>
  <si>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</si>
  <si>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</si>
  <si>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</si>
  <si>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</si>
  <si>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</si>
  <si>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</si>
  <si>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</si>
  <si>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</si>
  <si>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</si>
  <si>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</si>
  <si>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</si>
  <si>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</si>
  <si>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</si>
  <si>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</si>
  <si>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</si>
  <si>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</si>
  <si>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</si>
  <si>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</si>
  <si>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</si>
  <si>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</si>
  <si>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</si>
  <si>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</si>
  <si>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</si>
  <si>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</si>
  <si>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</si>
  <si>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</si>
  <si>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</si>
  <si>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</si>
  <si>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</si>
  <si>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</si>
  <si>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</si>
  <si>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</si>
  <si>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</si>
  <si>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</si>
  <si>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</si>
  <si>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</si>
  <si>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</si>
  <si>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</si>
  <si>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</si>
  <si>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</si>
  <si>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</si>
  <si>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</si>
  <si>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</si>
  <si>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</si>
  <si>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</si>
  <si>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</si>
  <si>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</si>
  <si>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</si>
  <si>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</si>
  <si>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</si>
  <si>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</si>
  <si>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</si>
  <si>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</si>
  <si>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</si>
  <si>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</si>
  <si>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</si>
  <si>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</si>
  <si>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</si>
  <si>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</si>
  <si>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</si>
  <si>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ОБЩО  ЗА РАЗДЕЛ "В" (I+II+III+IV+V):</t>
  </si>
  <si>
    <t>1-0500</t>
  </si>
  <si>
    <t xml:space="preserve">Б. ТЕКУЩИ АКТИВИ </t>
  </si>
  <si>
    <t>Г. ТЕКУЩИ ПАСИВИ</t>
  </si>
  <si>
    <t>I. Материални запаси</t>
  </si>
  <si>
    <t>1. Материали</t>
  </si>
  <si>
    <t>1-0071</t>
  </si>
  <si>
    <t>1. Задължения по получени заеми към банки и  небанкови финансови институции</t>
  </si>
  <si>
    <t>1-0612</t>
  </si>
  <si>
    <t>2. Продукция</t>
  </si>
  <si>
    <t>1-0072</t>
  </si>
  <si>
    <t xml:space="preserve">2. Текуща част от нетекущите задължения </t>
  </si>
  <si>
    <t>1-0510-2</t>
  </si>
  <si>
    <t>3. Стоки</t>
  </si>
  <si>
    <t>1-0073</t>
  </si>
  <si>
    <t xml:space="preserve">3. Текущи задължения, в т.ч.:  </t>
  </si>
  <si>
    <t>1-0630</t>
  </si>
  <si>
    <t>4. Незавършено производство</t>
  </si>
  <si>
    <t>1-0076</t>
  </si>
  <si>
    <t>задължения към свързани предприятия</t>
  </si>
  <si>
    <t>1-0611</t>
  </si>
  <si>
    <t xml:space="preserve">5. Биологични активи </t>
  </si>
  <si>
    <t>1-0074</t>
  </si>
  <si>
    <t xml:space="preserve">задължения по получени търговски заеми </t>
  </si>
  <si>
    <t>1-0614</t>
  </si>
  <si>
    <t>6. Други</t>
  </si>
  <si>
    <t>1-0077</t>
  </si>
  <si>
    <t xml:space="preserve">задължения към доставчици и клиенти </t>
  </si>
  <si>
    <t>1-0613</t>
  </si>
  <si>
    <t>1-0070</t>
  </si>
  <si>
    <t>получени аванси</t>
  </si>
  <si>
    <t>1-0613-1</t>
  </si>
  <si>
    <t>задължения към персонала</t>
  </si>
  <si>
    <t>1-0615</t>
  </si>
  <si>
    <t>II. Търговски и  други вземания</t>
  </si>
  <si>
    <t>задължения към осигурителни предприятия</t>
  </si>
  <si>
    <t>1-0616</t>
  </si>
  <si>
    <t xml:space="preserve">1. Вземания от свързани предприятия </t>
  </si>
  <si>
    <t>1-0081</t>
  </si>
  <si>
    <t>данъчни задължения</t>
  </si>
  <si>
    <t>1-0617</t>
  </si>
  <si>
    <t>2. Вземания от клиенти и доставчици</t>
  </si>
  <si>
    <t>1-0082</t>
  </si>
  <si>
    <t>1-0618</t>
  </si>
  <si>
    <t xml:space="preserve">3. Предоставени аванси </t>
  </si>
  <si>
    <t>1-0086-1</t>
  </si>
  <si>
    <t xml:space="preserve">5. Провизии </t>
  </si>
  <si>
    <t>1-0619</t>
  </si>
  <si>
    <t>4. Вземания по предоставени търговски заеми</t>
  </si>
  <si>
    <t>1-0083</t>
  </si>
  <si>
    <t>1-0610</t>
  </si>
  <si>
    <t>5. Съдебни и присъдени вземания</t>
  </si>
  <si>
    <t>1-0084</t>
  </si>
  <si>
    <t>6. Данъци за възстановяване</t>
  </si>
  <si>
    <t>1-0085</t>
  </si>
  <si>
    <t xml:space="preserve">II. Други текущи пасиви </t>
  </si>
  <si>
    <t>1-0610-1</t>
  </si>
  <si>
    <t xml:space="preserve">7. Вземания от персонала </t>
  </si>
  <si>
    <t>1-0086-2</t>
  </si>
  <si>
    <t>8. Други</t>
  </si>
  <si>
    <t>1-0086</t>
  </si>
  <si>
    <t>1-0700</t>
  </si>
  <si>
    <t>1-0080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</si>
  <si>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</si>
  <si>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</si>
  <si>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</si>
  <si>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</si>
  <si>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</si>
  <si>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 ОБЩО  ЗА РАЗДЕЛ "Г" (I+II+III+IV):</t>
  </si>
  <si>
    <t>1-0750</t>
  </si>
  <si>
    <t xml:space="preserve">дългови ценни книжа </t>
  </si>
  <si>
    <t>1-0093-1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</si>
  <si>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</si>
  <si>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</si>
  <si>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</si>
  <si>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</si>
  <si>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</si>
  <si>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</si>
  <si>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</si>
  <si>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</si>
  <si>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</si>
  <si>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</si>
  <si>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</si>
  <si>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</si>
  <si>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</si>
  <si>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</si>
  <si>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</si>
  <si>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</si>
  <si>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</si>
  <si>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</si>
  <si>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</si>
  <si>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</si>
  <si>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</si>
  <si>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</si>
  <si>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</si>
  <si>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</si>
  <si>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</si>
  <si>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</si>
  <si>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КАПИТАЛ, МАЛЦИНСТВЕНО УЧАСТИЕ И ПАСИВИ (А+Б+В+Г):</t>
  </si>
  <si>
    <t>1-0800</t>
  </si>
  <si>
    <t>Съставител:</t>
  </si>
  <si>
    <t>.........................</t>
  </si>
  <si>
    <t>ОТЧЕТ ЗА ДОХОДИТЕ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</si>
  <si>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</si>
  <si>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</si>
  <si>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</si>
  <si>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</si>
  <si>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</si>
  <si>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</si>
  <si>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</si>
  <si>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</si>
  <si>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</si>
  <si>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</si>
  <si>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</si>
  <si>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</si>
  <si>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</si>
  <si>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</si>
  <si>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</si>
  <si>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</si>
  <si>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</si>
  <si>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</si>
  <si>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</si>
  <si>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</si>
  <si>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</si>
  <si>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</si>
  <si>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</si>
  <si>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</si>
  <si>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</si>
  <si>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</si>
  <si>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</si>
  <si>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</si>
  <si>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</si>
  <si>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</si>
  <si>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</si>
  <si>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</si>
  <si>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</si>
  <si>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</si>
  <si>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</si>
  <si>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</si>
  <si>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</si>
  <si>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</si>
  <si>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</si>
  <si>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</si>
  <si>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</si>
  <si>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</si>
  <si>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</si>
  <si>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</si>
  <si>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</si>
  <si>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</si>
  <si>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</si>
  <si>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</si>
  <si>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</si>
  <si>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</si>
  <si>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</si>
  <si>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</si>
  <si>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</si>
  <si>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</si>
  <si>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</si>
  <si>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</si>
  <si>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</si>
  <si>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</si>
  <si>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</si>
  <si>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</si>
  <si>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</si>
  <si>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</si>
  <si>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
(I + II + III):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</si>
  <si>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</si>
  <si>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</si>
  <si>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</si>
  <si>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</si>
  <si>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</si>
  <si>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</si>
  <si>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</si>
  <si>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</si>
  <si>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</si>
  <si>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</si>
  <si>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</si>
  <si>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</si>
  <si>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</si>
  <si>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</si>
  <si>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</si>
  <si>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</si>
  <si>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</si>
  <si>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</si>
  <si>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</si>
  <si>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</si>
  <si>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</si>
  <si>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</si>
  <si>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</si>
  <si>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</si>
  <si>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</si>
  <si>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</si>
  <si>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</si>
  <si>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</si>
  <si>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</si>
  <si>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</si>
  <si>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</si>
  <si>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</si>
  <si>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</si>
  <si>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</si>
  <si>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</si>
  <si>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</si>
  <si>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</si>
  <si>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</si>
  <si>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</si>
  <si>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</si>
  <si>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</si>
  <si>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</si>
  <si>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</si>
  <si>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</si>
  <si>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r>
      <rPr>
        <b/>
        <sz val="12"/>
        <rFont val="Times New Roman"/>
        <family val="1"/>
        <charset val="204"/>
      </rPr>
      <t>Забележка:</t>
    </r>
    <r>
      <rPr>
        <sz val="12"/>
        <rFont val="Times New Roman"/>
        <family val="1"/>
        <charset val="204"/>
      </rPr>
      <t xml:space="preserve">  Справка № 2 - Отчет за доходите се изготвя само с натрупване.</t>
    </r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</si>
  <si>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</si>
  <si>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</si>
  <si>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</si>
  <si>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</si>
  <si>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</si>
  <si>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</si>
  <si>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</si>
  <si>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</si>
  <si>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</si>
  <si>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</si>
  <si>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</si>
  <si>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</si>
  <si>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</si>
  <si>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</si>
  <si>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</si>
  <si>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</si>
  <si>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</si>
  <si>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</si>
  <si>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</si>
  <si>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</si>
  <si>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</si>
  <si>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</si>
  <si>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</si>
  <si>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</si>
  <si>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</si>
  <si>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</si>
  <si>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</si>
  <si>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</si>
  <si>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</si>
  <si>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</si>
  <si>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</si>
  <si>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</si>
  <si>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</si>
  <si>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</si>
  <si>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</si>
  <si>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</si>
  <si>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</si>
  <si>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</si>
  <si>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</si>
  <si>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</si>
  <si>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</si>
  <si>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</si>
  <si>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</si>
  <si>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</si>
  <si>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</si>
  <si>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</si>
  <si>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</si>
  <si>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</si>
  <si>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</si>
  <si>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</si>
  <si>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</si>
  <si>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</si>
  <si>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</si>
  <si>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</si>
  <si>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</si>
  <si>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</si>
  <si>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</si>
  <si>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</si>
  <si>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</si>
  <si>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</si>
  <si>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</si>
  <si>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</si>
  <si>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</si>
  <si>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</si>
  <si>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</si>
  <si>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</si>
  <si>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</si>
  <si>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</si>
  <si>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</si>
  <si>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</si>
  <si>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</si>
  <si>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</si>
  <si>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</si>
  <si>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</si>
  <si>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</si>
  <si>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</si>
  <si>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Забележка:</t>
  </si>
  <si>
    <t>В клетката "Парични средства в началото на периода" се поставя стойността на на паричните средства в началото на съответната година.</t>
  </si>
  <si>
    <t>ОТЧЕТ ЗА ИЗМЕНЕНИЯТА В СОБСТВЕНИЯ КАПИТАЛ</t>
  </si>
  <si>
    <t>( в хил.лева)</t>
  </si>
  <si>
    <t>ПОКАЗАТЕЛИ</t>
  </si>
  <si>
    <t>Код на реда</t>
  </si>
  <si>
    <t>Основен капитал</t>
  </si>
  <si>
    <t>Резерви</t>
  </si>
  <si>
    <t xml:space="preserve">Натрупани печалби/загуби </t>
  </si>
  <si>
    <t>Резерв 
от 
преводи</t>
  </si>
  <si>
    <t>Общо собствен капитал</t>
  </si>
  <si>
    <t>премии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</si>
  <si>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</si>
  <si>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</si>
  <si>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</si>
  <si>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</si>
  <si>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 xml:space="preserve">Малцинствено 
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</si>
  <si>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</si>
  <si>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</si>
  <si>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</si>
  <si>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</si>
  <si>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</si>
  <si>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</si>
  <si>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</si>
  <si>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</si>
  <si>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</si>
  <si>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</si>
  <si>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</si>
  <si>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</si>
  <si>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</si>
  <si>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</si>
  <si>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</si>
  <si>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</si>
  <si>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</si>
  <si>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</si>
  <si>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</si>
  <si>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</si>
  <si>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</si>
  <si>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</si>
  <si>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</si>
  <si>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</si>
  <si>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</si>
  <si>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</si>
  <si>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</si>
  <si>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</si>
  <si>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</si>
  <si>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</si>
  <si>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</si>
  <si>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</si>
  <si>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</si>
  <si>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</si>
  <si>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</si>
  <si>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</si>
  <si>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</si>
  <si>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</si>
  <si>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</si>
  <si>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</si>
  <si>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</si>
  <si>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</si>
  <si>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</si>
  <si>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</si>
  <si>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</si>
  <si>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</si>
  <si>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</si>
  <si>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Забележка:  На ред "Салдо в началото на отчетния период" се посочва салдото, което е в края на предходната година.</t>
  </si>
  <si>
    <t>СПРАВКА ЗА ИНВЕСТИЦИИТЕ В ДЪЩЕРНИ, СМЕСЕНИ, АСОЦИИРАНИ И ДРУГИ ПРЕДПРИЯТИЯ</t>
  </si>
  <si>
    <t xml:space="preserve">Наименование и седалище на предприятията, 
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</si>
  <si>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</si>
  <si>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</si>
  <si>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</si>
  <si>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</si>
  <si>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</si>
  <si>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</si>
  <si>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>Обща сума I:</t>
  </si>
  <si>
    <t>8-4001</t>
  </si>
  <si>
    <t>II. Инвестиции в смесени предприятия</t>
  </si>
  <si>
    <t>Обща сума II:</t>
  </si>
  <si>
    <t>8-4006</t>
  </si>
  <si>
    <t>III. Инвестиции в асоциирани предприятия</t>
  </si>
  <si>
    <t>Обща сума III: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</si>
  <si>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</si>
  <si>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</si>
  <si>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</si>
  <si>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</si>
  <si>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</si>
  <si>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</si>
  <si>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</si>
  <si>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</si>
  <si>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</si>
  <si>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</si>
  <si>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</si>
  <si>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</si>
  <si>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</si>
  <si>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Имоти, машини, съоръжения и оборудване</t>
  </si>
  <si>
    <t>Земи (терени)</t>
  </si>
  <si>
    <t>5-1001</t>
  </si>
  <si>
    <t>Сгради и конструкции</t>
  </si>
  <si>
    <t>5-1002</t>
  </si>
  <si>
    <t xml:space="preserve">Машини и оборудване </t>
  </si>
  <si>
    <t>5-1003</t>
  </si>
  <si>
    <t>Съоръжения</t>
  </si>
  <si>
    <t>5-1004</t>
  </si>
  <si>
    <t>Транспортни средства</t>
  </si>
  <si>
    <t>5-1005</t>
  </si>
  <si>
    <t>Стопански инвентар</t>
  </si>
  <si>
    <t>5-1007-1</t>
  </si>
  <si>
    <t>Р-ди за придобиване и ликвидация на активи по стопански начин</t>
  </si>
  <si>
    <t>5-1007-2</t>
  </si>
  <si>
    <t xml:space="preserve">Други </t>
  </si>
  <si>
    <t>5-1007</t>
  </si>
  <si>
    <t>5-1015</t>
  </si>
  <si>
    <t xml:space="preserve">Инвестиционни имоти  </t>
  </si>
  <si>
    <t>5-1037</t>
  </si>
  <si>
    <t xml:space="preserve">Биологични активи </t>
  </si>
  <si>
    <t>5-1006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</si>
  <si>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</si>
  <si>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</si>
  <si>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</si>
  <si>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</si>
  <si>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</si>
  <si>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</si>
  <si>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</si>
  <si>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5-1030</t>
  </si>
  <si>
    <t>Финансови активи (без дългосрочни вземания)</t>
  </si>
  <si>
    <t>Инвестиции в: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</si>
  <si>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</si>
  <si>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</si>
  <si>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</si>
  <si>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</si>
  <si>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</si>
  <si>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</si>
  <si>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</si>
  <si>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</si>
  <si>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</si>
  <si>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</si>
  <si>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</si>
  <si>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</si>
  <si>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</si>
  <si>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</si>
  <si>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</si>
  <si>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5-1045</t>
  </si>
  <si>
    <t>Търговска репутация</t>
  </si>
  <si>
    <t>5-1050</t>
  </si>
  <si>
    <t>Общ сбор ( I+ II+ III+ IV+V+VI)</t>
  </si>
  <si>
    <t>5-1060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</si>
  <si>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</si>
  <si>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</si>
  <si>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</si>
  <si>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</si>
  <si>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</si>
  <si>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</si>
  <si>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</si>
  <si>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</si>
  <si>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</si>
  <si>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</si>
  <si>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</si>
  <si>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</si>
  <si>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</si>
  <si>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</si>
  <si>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</si>
  <si>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</si>
  <si>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</si>
  <si>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</si>
  <si>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6-2020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</si>
  <si>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</si>
  <si>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</si>
  <si>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</si>
  <si>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</si>
  <si>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</si>
  <si>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</si>
  <si>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</si>
  <si>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</si>
  <si>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</si>
  <si>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</si>
  <si>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</si>
  <si>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</si>
  <si>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</si>
  <si>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</si>
  <si>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</si>
  <si>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</si>
  <si>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</si>
  <si>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</si>
  <si>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</si>
  <si>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</si>
  <si>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</si>
  <si>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</si>
  <si>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>6-2043</t>
  </si>
  <si>
    <t xml:space="preserve"> - данък върху добавената стойност</t>
  </si>
  <si>
    <t>6-2044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</si>
  <si>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</si>
  <si>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</si>
  <si>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</si>
  <si>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</si>
  <si>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</si>
  <si>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>6-2048</t>
  </si>
  <si>
    <t>6-2049</t>
  </si>
  <si>
    <t>6-2050</t>
  </si>
  <si>
    <t xml:space="preserve"> - други</t>
  </si>
  <si>
    <t>6-2051</t>
  </si>
  <si>
    <t>6-2060</t>
  </si>
  <si>
    <t>ОБЩО ВЗЕМАНИЯ (I+II+III+IV):</t>
  </si>
  <si>
    <t>6-2070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</si>
  <si>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</si>
  <si>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</si>
  <si>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</si>
  <si>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</si>
  <si>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</si>
  <si>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</si>
  <si>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</si>
  <si>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</si>
  <si>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</si>
  <si>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</si>
  <si>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</si>
  <si>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</si>
  <si>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</si>
  <si>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</si>
  <si>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</si>
  <si>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</si>
  <si>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</si>
  <si>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</si>
  <si>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</si>
  <si>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</si>
  <si>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</si>
  <si>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</si>
  <si>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</si>
  <si>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</si>
  <si>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</si>
  <si>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6-2130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</si>
  <si>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</si>
  <si>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</si>
  <si>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</si>
  <si>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</si>
  <si>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</si>
  <si>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</si>
  <si>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</si>
  <si>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</si>
  <si>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</si>
  <si>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</si>
  <si>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</si>
  <si>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</si>
  <si>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</si>
  <si>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</si>
  <si>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</si>
  <si>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</si>
  <si>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</si>
  <si>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</si>
  <si>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</si>
  <si>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</si>
  <si>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</si>
  <si>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</si>
  <si>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</si>
  <si>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</si>
  <si>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</si>
  <si>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</si>
  <si>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</si>
  <si>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</si>
  <si>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</si>
  <si>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</si>
  <si>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</si>
  <si>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</si>
  <si>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</si>
  <si>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</si>
  <si>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</si>
  <si>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</si>
  <si>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</si>
  <si>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</si>
  <si>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</si>
  <si>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</si>
  <si>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</si>
  <si>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</si>
  <si>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</si>
  <si>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</si>
  <si>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</si>
  <si>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</si>
  <si>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</si>
  <si>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6-2170</t>
  </si>
  <si>
    <t>ОБЩО ЗАДЪЛЖЕНИЯ (I+II+III):</t>
  </si>
  <si>
    <t>6-2180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</si>
  <si>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</si>
  <si>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</si>
  <si>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</si>
  <si>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</si>
  <si>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</si>
  <si>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</si>
  <si>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</si>
  <si>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</si>
  <si>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</si>
  <si>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</si>
  <si>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</si>
  <si>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</si>
  <si>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</si>
  <si>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</si>
  <si>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</si>
  <si>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</si>
  <si>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</si>
  <si>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</si>
  <si>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</si>
  <si>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</si>
  <si>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</si>
  <si>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</si>
  <si>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</si>
  <si>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</si>
  <si>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</si>
  <si>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</si>
  <si>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</si>
  <si>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</si>
  <si>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</si>
  <si>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</si>
  <si>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</si>
  <si>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</si>
  <si>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</si>
  <si>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ФОРМАЛЕН КОНТРОЛ </t>
  </si>
  <si>
    <t>Справка 1</t>
  </si>
  <si>
    <t>Показател 1</t>
  </si>
  <si>
    <t>Стойност 1</t>
  </si>
  <si>
    <t>РАЗЛИКА</t>
  </si>
  <si>
    <t>Стойност 2</t>
  </si>
  <si>
    <t>Показател 2</t>
  </si>
  <si>
    <t>Справка 2</t>
  </si>
  <si>
    <t>[1-Баланс]</t>
  </si>
  <si>
    <t>Общо активи</t>
  </si>
  <si>
    <t>Собствен капитал и пасиви</t>
  </si>
  <si>
    <t>Собствен капитал</t>
  </si>
  <si>
    <t>Текуща печалба/загуба</t>
  </si>
  <si>
    <t>Нетна печалба/загуба за периода</t>
  </si>
  <si>
    <t>[2-ОД]</t>
  </si>
  <si>
    <t>Парични средства (предходен период)</t>
  </si>
  <si>
    <t>Парични средства в началото на периода</t>
  </si>
  <si>
    <t>[3-ОПП]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</si>
  <si>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</si>
  <si>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</si>
  <si>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</si>
  <si>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[4-ОСК]</t>
  </si>
  <si>
    <t>Нетекущи инвестиции в дъщерни предприятия</t>
  </si>
  <si>
    <t>Инвестиции в дъщерни предприятия</t>
  </si>
  <si>
    <t>[Справка 5]</t>
  </si>
  <si>
    <t>Нетекущи инвестиции в смесени предприятия</t>
  </si>
  <si>
    <t>Инвестиции в смесени предприятия</t>
  </si>
  <si>
    <t>Нетекущи инвестиции в асоциирани предприятия</t>
  </si>
  <si>
    <t>Инвестиции в асоциирани предприятия</t>
  </si>
  <si>
    <t>Нетекущи инвестиции в други предприятия</t>
  </si>
  <si>
    <t>Инвестиции в други предприятия</t>
  </si>
  <si>
    <t>#</t>
  </si>
  <si>
    <t>Показател</t>
  </si>
  <si>
    <t>Коефициент</t>
  </si>
  <si>
    <t>Стойност</t>
  </si>
  <si>
    <t>Показатели за рентабилност</t>
  </si>
  <si>
    <t>Рентабилност на приходите от продажби</t>
  </si>
  <si>
    <t>Финансов резултат / 
Нетни приходи от продажби</t>
  </si>
  <si>
    <t>Рентабилност на собствения капитал (ROE)</t>
  </si>
  <si>
    <t>Финансов резултат / 
Собствен капитал</t>
  </si>
  <si>
    <t>Рентабилност на пасивите</t>
  </si>
  <si>
    <t>Финансов резултат / 
Пасиви</t>
  </si>
  <si>
    <t>Рентабилност на активите (ROA)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</si>
  <si>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</si>
  <si>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</si>
  <si>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</si>
  <si>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</si>
  <si>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</si>
  <si>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</si>
  <si>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</si>
  <si>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</si>
  <si>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(Краткосрочни вземания + 
Краткосрочни инвестиции + 
Парични средства) /
 Текущи пасиви</t>
  </si>
  <si>
    <t>Незабавна ликвидност</t>
  </si>
  <si>
    <t>(Краткосрочни инвестиции + 
Парични средства) /
 Текущи пасиви</t>
  </si>
  <si>
    <t>Абсолютна ликвидност</t>
  </si>
  <si>
    <t>Парични средства /
 Текущи пасиви</t>
  </si>
  <si>
    <t>Обръщаемост на активите</t>
  </si>
  <si>
    <t>Обръщаемост на материалните активи</t>
  </si>
  <si>
    <t>Нетни приходи от продажби /
Материални активи</t>
  </si>
  <si>
    <t>Нетни приходи от продажби /
Общи активи</t>
  </si>
  <si>
    <t>Финансов ливъридж (Задлъжнялост)</t>
  </si>
  <si>
    <t>Капиталова структура</t>
  </si>
  <si>
    <t>Дългосрочен дълг / 
Сума на дългосрочното финансиране</t>
  </si>
  <si>
    <t>Дълг / Собствен капитал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</si>
  <si>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</si>
  <si>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</si>
  <si>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</si>
  <si>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</si>
  <si>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</si>
  <si>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</si>
  <si>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</si>
  <si>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</si>
  <si>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</si>
  <si>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</si>
  <si>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</si>
  <si>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Наименование</t>
  </si>
  <si>
    <t>ЕИК</t>
  </si>
  <si>
    <t>Дата</t>
  </si>
  <si>
    <t>Код на ред</t>
  </si>
  <si>
    <t>Код на колона</t>
  </si>
  <si>
    <t>Индикатор</t>
  </si>
  <si>
    <t>Подиндикатор</t>
  </si>
  <si>
    <t>Сума</t>
  </si>
  <si>
    <t>На консолидирана основа</t>
  </si>
  <si>
    <t>Баланс</t>
  </si>
  <si>
    <t>Активи</t>
  </si>
  <si>
    <t>Пасиви</t>
  </si>
  <si>
    <t>СОБСТВЕН КАТИТАЛ, МАЛЦИНСТВЕНО УЧАСТИЕ И ПАСИВИ (А+Б+В+Г):</t>
  </si>
  <si>
    <t>ОПР</t>
  </si>
  <si>
    <t>Разходи</t>
  </si>
  <si>
    <t>Приходи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</si>
  <si>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</si>
  <si>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</si>
  <si>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</si>
  <si>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</si>
  <si>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</si>
  <si>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Нетекущи активи</t>
  </si>
  <si>
    <t>Нематериални активи</t>
  </si>
  <si>
    <t>Вземания и задължения</t>
  </si>
  <si>
    <t>Вземания</t>
  </si>
  <si>
    <t>Активи по отсрочени данъци (III. Данъчни активи)</t>
  </si>
  <si>
    <t xml:space="preserve">  - корпоративни данъци върху печалбата </t>
  </si>
  <si>
    <t xml:space="preserve">  - данък върху добавената стойност</t>
  </si>
  <si>
    <t xml:space="preserve">  - възстановими данъчни временни разлики </t>
  </si>
  <si>
    <t xml:space="preserve">  - други данъци</t>
  </si>
  <si>
    <t xml:space="preserve">  - по липси и начети</t>
  </si>
  <si>
    <t xml:space="preserve">  - от осигурителните организации</t>
  </si>
  <si>
    <t xml:space="preserve">  - по рекламации</t>
  </si>
  <si>
    <t>Задължения</t>
  </si>
  <si>
    <t>Пасиви по отсрочени данъци (II. Данъчни пасиви)</t>
  </si>
  <si>
    <t>Провизии</t>
  </si>
  <si>
    <t>Финансови инструменти</t>
  </si>
  <si>
    <t>Инвестиции в дъщерни, смесени, асоциирани и други дружества</t>
  </si>
  <si>
    <t>на консолидирана основа</t>
  </si>
  <si>
    <t>Публично дружество</t>
  </si>
  <si>
    <t>Емитент на облигации</t>
  </si>
  <si>
    <t>Публично дружество/Емитент на облигации</t>
  </si>
  <si>
    <t>АДСИЦ</t>
  </si>
  <si>
    <t>Лице по §1д от ЗППЦК</t>
  </si>
  <si>
    <t>Акции</t>
  </si>
  <si>
    <t>Облигации</t>
  </si>
  <si>
    <t>Други</t>
  </si>
  <si>
    <t>Версия на шаблона:</t>
  </si>
  <si>
    <t>1.0</t>
  </si>
  <si>
    <t>по чл. 14 от Наредба № 2</t>
  </si>
  <si>
    <t>за публични дружества, други емитенти на ценни книжа, 
акционерни дружества със специална инвестиционна цел</t>
  </si>
  <si>
    <t>"ЕМКА" АД</t>
  </si>
  <si>
    <t>107001173</t>
  </si>
  <si>
    <t>Теодор Недев Татев</t>
  </si>
  <si>
    <t>Прокурист</t>
  </si>
  <si>
    <t>гр.Севлиево, ул."Никола Петков" 30</t>
  </si>
  <si>
    <t>0675 31320</t>
  </si>
  <si>
    <t>0675 32870</t>
  </si>
  <si>
    <t>stefka.markova@emka-bg.com</t>
  </si>
  <si>
    <t xml:space="preserve">Стефка Георгиева Маркова </t>
  </si>
  <si>
    <t>Главен счетоводител</t>
  </si>
  <si>
    <t xml:space="preserve">Холдинг"Индустриален капитал" </t>
  </si>
  <si>
    <t>уведомления - първо тримесечие</t>
  </si>
  <si>
    <t>https://extri.bg/</t>
  </si>
  <si>
    <t>www.emka-bg.com</t>
  </si>
</sst>
</file>

<file path=xl/styles.xml><?xml version="1.0" encoding="utf-8"?>
<styleSheet xmlns="http://schemas.openxmlformats.org/spreadsheetml/2006/main">
  <numFmts count="2">
    <numFmt numFmtId="164" formatCode="dd/m/yyyy\ &quot;г.&quot;;@"/>
    <numFmt numFmtId="165" formatCode="dd/mm/yy;@"/>
  </numFmts>
  <fonts count="39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0"/>
      <name val="Timok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indexed="1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1"/>
      <color theme="10"/>
      <name val="Calibri"/>
      <family val="2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  <font>
      <b/>
      <sz val="12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b/>
      <sz val="12"/>
      <color indexed="14"/>
      <name val="Tahoma"/>
      <family val="2"/>
      <charset val="204"/>
    </font>
    <font>
      <b/>
      <u/>
      <sz val="12"/>
      <color indexed="81"/>
      <name val="Tahoma"/>
      <family val="2"/>
      <charset val="204"/>
    </font>
    <font>
      <b/>
      <sz val="12"/>
      <color indexed="10"/>
      <name val="Tahoma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13" fillId="0" borderId="0" applyFont="0" applyFill="0" applyBorder="0" applyAlignment="0" applyProtection="0"/>
  </cellStyleXfs>
  <cellXfs count="452">
    <xf numFmtId="0" fontId="0" fillId="0" borderId="0" xfId="0"/>
    <xf numFmtId="0" fontId="2" fillId="0" borderId="1" xfId="12" applyFont="1" applyBorder="1" applyAlignment="1">
      <alignment horizontal="centerContinuous" vertical="center" wrapText="1"/>
    </xf>
    <xf numFmtId="0" fontId="3" fillId="0" borderId="2" xfId="12" applyFont="1" applyBorder="1" applyAlignment="1">
      <alignment horizontal="centerContinuous" vertical="center" wrapText="1"/>
    </xf>
    <xf numFmtId="0" fontId="3" fillId="0" borderId="4" xfId="12" applyFont="1" applyBorder="1" applyAlignment="1">
      <alignment horizontal="centerContinuous" vertical="center" wrapText="1"/>
    </xf>
    <xf numFmtId="0" fontId="2" fillId="0" borderId="3" xfId="12" applyFont="1" applyBorder="1" applyAlignment="1">
      <alignment horizontal="centerContinuous" vertical="center"/>
    </xf>
    <xf numFmtId="0" fontId="2" fillId="0" borderId="4" xfId="12" applyFont="1" applyBorder="1" applyAlignment="1">
      <alignment horizontal="centerContinuous" vertical="center"/>
    </xf>
    <xf numFmtId="0" fontId="3" fillId="0" borderId="5" xfId="12" applyFont="1" applyBorder="1" applyAlignment="1">
      <alignment horizontal="right" vertical="center" wrapText="1"/>
    </xf>
    <xf numFmtId="0" fontId="3" fillId="0" borderId="2" xfId="12" applyFont="1" applyBorder="1" applyAlignment="1">
      <alignment horizontal="left" vertical="center" wrapText="1"/>
    </xf>
    <xf numFmtId="0" fontId="3" fillId="0" borderId="5" xfId="12" applyFont="1" applyBorder="1" applyAlignment="1">
      <alignment horizontal="right"/>
    </xf>
    <xf numFmtId="0" fontId="3" fillId="0" borderId="0" xfId="4" applyFont="1"/>
    <xf numFmtId="0" fontId="5" fillId="0" borderId="0" xfId="4" applyFont="1"/>
    <xf numFmtId="0" fontId="3" fillId="0" borderId="0" xfId="0" applyFont="1"/>
    <xf numFmtId="0" fontId="5" fillId="0" borderId="0" xfId="0" applyFont="1" applyAlignment="1">
      <alignment horizontal="right" vertical="center"/>
    </xf>
    <xf numFmtId="0" fontId="2" fillId="0" borderId="0" xfId="8" applyFont="1" applyAlignment="1">
      <alignment horizontal="centerContinuous" vertical="center"/>
    </xf>
    <xf numFmtId="0" fontId="2" fillId="0" borderId="0" xfId="8" applyFont="1" applyAlignment="1">
      <alignment horizontal="center" vertical="center"/>
    </xf>
    <xf numFmtId="0" fontId="3" fillId="0" borderId="0" xfId="8" applyFont="1" applyAlignment="1">
      <alignment horizontal="center" vertical="center" wrapText="1"/>
    </xf>
    <xf numFmtId="0" fontId="2" fillId="0" borderId="0" xfId="8" applyFont="1" applyAlignment="1" applyProtection="1">
      <alignment horizontal="centerContinuous" vertical="center"/>
      <protection hidden="1"/>
    </xf>
    <xf numFmtId="0" fontId="2" fillId="0" borderId="0" xfId="8" applyFont="1" applyAlignment="1" applyProtection="1">
      <alignment horizontal="center" vertical="center"/>
      <protection hidden="1"/>
    </xf>
    <xf numFmtId="0" fontId="3" fillId="0" borderId="0" xfId="8" applyFont="1" applyAlignment="1">
      <alignment vertical="center" wrapText="1"/>
    </xf>
    <xf numFmtId="0" fontId="2" fillId="0" borderId="0" xfId="8" applyFont="1" applyAlignment="1">
      <alignment horizontal="centerContinuous" vertical="center" wrapText="1"/>
    </xf>
    <xf numFmtId="0" fontId="2" fillId="0" borderId="0" xfId="8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0" xfId="9" applyFont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0" fontId="2" fillId="0" borderId="0" xfId="8" applyFont="1" applyAlignment="1">
      <alignment vertical="center" wrapText="1"/>
    </xf>
    <xf numFmtId="0" fontId="2" fillId="0" borderId="0" xfId="10" applyFont="1" applyAlignment="1">
      <alignment horizontal="center" vertical="center" wrapText="1"/>
    </xf>
    <xf numFmtId="0" fontId="3" fillId="0" borderId="0" xfId="10" applyFont="1"/>
    <xf numFmtId="0" fontId="3" fillId="0" borderId="0" xfId="10" applyFont="1" applyAlignment="1">
      <alignment wrapText="1"/>
    </xf>
    <xf numFmtId="0" fontId="5" fillId="0" borderId="0" xfId="10" applyFont="1" applyAlignment="1">
      <alignment horizontal="center"/>
    </xf>
    <xf numFmtId="0" fontId="3" fillId="0" borderId="0" xfId="8" applyFont="1" applyAlignment="1">
      <alignment horizontal="centerContinuous" vertical="center" wrapText="1"/>
    </xf>
    <xf numFmtId="0" fontId="3" fillId="0" borderId="0" xfId="7" applyFont="1"/>
    <xf numFmtId="0" fontId="14" fillId="0" borderId="0" xfId="8" applyFont="1" applyAlignment="1">
      <alignment horizontal="centerContinuous" vertical="center" wrapText="1"/>
    </xf>
    <xf numFmtId="0" fontId="3" fillId="0" borderId="0" xfId="8" applyFont="1" applyAlignment="1">
      <alignment vertical="top"/>
    </xf>
    <xf numFmtId="0" fontId="3" fillId="0" borderId="0" xfId="0" applyFont="1" applyAlignment="1">
      <alignment vertical="justify"/>
    </xf>
    <xf numFmtId="0" fontId="3" fillId="0" borderId="0" xfId="8" applyFont="1" applyAlignment="1">
      <alignment vertical="top" wrapText="1"/>
    </xf>
    <xf numFmtId="0" fontId="3" fillId="0" borderId="0" xfId="0" applyFont="1" applyAlignment="1" applyProtection="1">
      <alignment horizontal="centerContinuous" vertical="center"/>
      <protection hidden="1"/>
    </xf>
    <xf numFmtId="0" fontId="2" fillId="0" borderId="0" xfId="8" applyFont="1" applyAlignment="1" applyProtection="1">
      <alignment vertical="center"/>
      <protection hidden="1"/>
    </xf>
    <xf numFmtId="0" fontId="3" fillId="0" borderId="0" xfId="8" applyFont="1" applyAlignment="1" applyProtection="1">
      <alignment horizontal="right" vertical="center"/>
      <protection hidden="1"/>
    </xf>
    <xf numFmtId="164" fontId="3" fillId="0" borderId="0" xfId="8" applyNumberFormat="1" applyFont="1" applyAlignment="1">
      <alignment horizontal="left" vertical="center"/>
    </xf>
    <xf numFmtId="0" fontId="14" fillId="0" borderId="0" xfId="8" applyFont="1" applyAlignment="1" applyProtection="1">
      <alignment horizontal="centerContinuous" vertical="center"/>
      <protection hidden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8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2" fillId="0" borderId="0" xfId="8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Continuous" vertical="center"/>
      <protection hidden="1"/>
    </xf>
    <xf numFmtId="0" fontId="2" fillId="0" borderId="0" xfId="11" applyFont="1" applyAlignment="1">
      <alignment horizontal="centerContinuous" vertical="center"/>
    </xf>
    <xf numFmtId="0" fontId="3" fillId="0" borderId="0" xfId="7" applyFont="1" applyAlignment="1">
      <alignment horizontal="centerContinuous" vertical="center"/>
    </xf>
    <xf numFmtId="0" fontId="3" fillId="0" borderId="0" xfId="8" applyFont="1" applyAlignment="1" applyProtection="1">
      <alignment horizontal="centerContinuous" vertical="center"/>
      <protection hidden="1"/>
    </xf>
    <xf numFmtId="164" fontId="3" fillId="0" borderId="0" xfId="8" applyNumberFormat="1" applyFont="1" applyAlignment="1">
      <alignment horizontal="left" vertical="center" wrapText="1"/>
    </xf>
    <xf numFmtId="0" fontId="3" fillId="0" borderId="0" xfId="8" applyFont="1" applyAlignment="1">
      <alignment horizontal="right" vertical="center"/>
    </xf>
    <xf numFmtId="0" fontId="3" fillId="0" borderId="0" xfId="8" applyFont="1" applyAlignment="1">
      <alignment vertical="center"/>
    </xf>
    <xf numFmtId="0" fontId="3" fillId="0" borderId="0" xfId="8" applyFont="1" applyAlignment="1">
      <alignment horizontal="center" vertical="center"/>
    </xf>
    <xf numFmtId="0" fontId="3" fillId="0" borderId="0" xfId="8" applyFont="1" applyAlignment="1">
      <alignment horizontal="left" vertical="center"/>
    </xf>
    <xf numFmtId="0" fontId="2" fillId="0" borderId="6" xfId="8" applyFont="1" applyBorder="1" applyAlignment="1">
      <alignment horizontal="center" vertical="center"/>
    </xf>
    <xf numFmtId="0" fontId="2" fillId="0" borderId="7" xfId="8" applyFont="1" applyBorder="1" applyAlignment="1">
      <alignment horizontal="center" vertical="top" wrapText="1"/>
    </xf>
    <xf numFmtId="14" fontId="2" fillId="0" borderId="7" xfId="8" applyNumberFormat="1" applyFont="1" applyBorder="1" applyAlignment="1">
      <alignment horizontal="center" vertical="center" wrapText="1"/>
    </xf>
    <xf numFmtId="14" fontId="2" fillId="0" borderId="8" xfId="8" applyNumberFormat="1" applyFont="1" applyBorder="1" applyAlignment="1">
      <alignment horizontal="center" vertical="center" wrapText="1"/>
    </xf>
    <xf numFmtId="49" fontId="2" fillId="0" borderId="5" xfId="8" applyNumberFormat="1" applyFont="1" applyBorder="1" applyAlignment="1">
      <alignment horizontal="right" vertical="top" wrapText="1"/>
    </xf>
    <xf numFmtId="0" fontId="9" fillId="2" borderId="9" xfId="8" applyFont="1" applyFill="1" applyBorder="1" applyAlignment="1">
      <alignment vertical="top" wrapText="1"/>
    </xf>
    <xf numFmtId="0" fontId="3" fillId="0" borderId="5" xfId="8" applyFont="1" applyBorder="1" applyAlignment="1">
      <alignment horizontal="right" vertical="top" wrapText="1"/>
    </xf>
    <xf numFmtId="49" fontId="3" fillId="0" borderId="5" xfId="8" applyNumberFormat="1" applyFont="1" applyBorder="1" applyAlignment="1">
      <alignment horizontal="right" vertical="top" wrapText="1"/>
    </xf>
    <xf numFmtId="3" fontId="3" fillId="3" borderId="10" xfId="8" applyNumberFormat="1" applyFont="1" applyFill="1" applyBorder="1" applyAlignment="1" applyProtection="1">
      <alignment vertical="top"/>
      <protection locked="0"/>
    </xf>
    <xf numFmtId="1" fontId="3" fillId="0" borderId="5" xfId="8" applyNumberFormat="1" applyFont="1" applyBorder="1" applyAlignment="1">
      <alignment horizontal="right" vertical="top" wrapText="1"/>
    </xf>
    <xf numFmtId="1" fontId="10" fillId="0" borderId="5" xfId="8" applyNumberFormat="1" applyFont="1" applyBorder="1" applyAlignment="1">
      <alignment horizontal="right" vertical="top" wrapText="1"/>
    </xf>
    <xf numFmtId="49" fontId="10" fillId="0" borderId="5" xfId="8" applyNumberFormat="1" applyFont="1" applyBorder="1" applyAlignment="1">
      <alignment horizontal="right" vertical="top" wrapText="1"/>
    </xf>
    <xf numFmtId="1" fontId="3" fillId="0" borderId="0" xfId="8" applyNumberFormat="1" applyFont="1" applyAlignment="1">
      <alignment vertical="top"/>
    </xf>
    <xf numFmtId="1" fontId="2" fillId="0" borderId="5" xfId="8" applyNumberFormat="1" applyFont="1" applyBorder="1" applyAlignment="1">
      <alignment horizontal="right" vertical="top" wrapText="1"/>
    </xf>
    <xf numFmtId="0" fontId="8" fillId="2" borderId="9" xfId="8" applyFont="1" applyFill="1" applyBorder="1" applyAlignment="1">
      <alignment vertical="top" wrapText="1"/>
    </xf>
    <xf numFmtId="1" fontId="3" fillId="0" borderId="5" xfId="5" applyNumberFormat="1" applyFont="1" applyBorder="1" applyAlignment="1">
      <alignment vertical="top" wrapText="1"/>
    </xf>
    <xf numFmtId="1" fontId="3" fillId="4" borderId="5" xfId="5" applyNumberFormat="1" applyFont="1" applyFill="1" applyBorder="1" applyAlignment="1">
      <alignment vertical="top"/>
    </xf>
    <xf numFmtId="1" fontId="3" fillId="0" borderId="5" xfId="5" applyNumberFormat="1" applyFont="1" applyBorder="1" applyAlignment="1">
      <alignment vertical="top"/>
    </xf>
    <xf numFmtId="0" fontId="15" fillId="0" borderId="0" xfId="0" applyFont="1"/>
    <xf numFmtId="0" fontId="16" fillId="0" borderId="0" xfId="0" applyFont="1"/>
    <xf numFmtId="0" fontId="3" fillId="0" borderId="0" xfId="8" applyFont="1" applyAlignment="1">
      <alignment horizontal="right" vertical="top"/>
    </xf>
    <xf numFmtId="0" fontId="3" fillId="0" borderId="0" xfId="8" applyFont="1" applyAlignment="1">
      <alignment horizontal="left" vertical="top"/>
    </xf>
    <xf numFmtId="0" fontId="3" fillId="0" borderId="0" xfId="7" applyFont="1" applyAlignment="1">
      <alignment horizontal="centerContinuous"/>
    </xf>
    <xf numFmtId="49" fontId="3" fillId="0" borderId="0" xfId="7" applyNumberFormat="1" applyFont="1"/>
    <xf numFmtId="0" fontId="2" fillId="0" borderId="0" xfId="7" applyFont="1"/>
    <xf numFmtId="0" fontId="2" fillId="0" borderId="0" xfId="11" applyFont="1" applyAlignment="1">
      <alignment vertical="justify" wrapText="1"/>
    </xf>
    <xf numFmtId="0" fontId="2" fillId="0" borderId="0" xfId="8" applyFont="1" applyAlignment="1">
      <alignment horizontal="left" vertical="justify" wrapText="1"/>
    </xf>
    <xf numFmtId="0" fontId="3" fillId="0" borderId="0" xfId="8" applyFont="1" applyAlignment="1">
      <alignment horizontal="left" vertical="justify"/>
    </xf>
    <xf numFmtId="0" fontId="2" fillId="0" borderId="0" xfId="11" applyFont="1" applyAlignment="1">
      <alignment horizontal="left" vertical="justify" wrapText="1"/>
    </xf>
    <xf numFmtId="3" fontId="3" fillId="0" borderId="0" xfId="11" applyNumberFormat="1" applyFont="1"/>
    <xf numFmtId="0" fontId="3" fillId="0" borderId="0" xfId="11" applyFont="1"/>
    <xf numFmtId="3" fontId="3" fillId="0" borderId="5" xfId="11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9" applyFont="1" applyAlignment="1">
      <alignment wrapText="1"/>
    </xf>
    <xf numFmtId="0" fontId="3" fillId="0" borderId="0" xfId="9" applyFont="1" applyAlignment="1">
      <alignment horizontal="centerContinuous" wrapText="1"/>
    </xf>
    <xf numFmtId="0" fontId="2" fillId="0" borderId="0" xfId="8" applyFont="1" applyAlignment="1">
      <alignment vertical="top" wrapText="1"/>
    </xf>
    <xf numFmtId="0" fontId="3" fillId="0" borderId="0" xfId="9" applyFont="1" applyAlignment="1">
      <alignment horizontal="right" vertical="center" wrapText="1"/>
    </xf>
    <xf numFmtId="0" fontId="3" fillId="0" borderId="0" xfId="9" applyFont="1" applyAlignment="1">
      <alignment horizontal="center" wrapText="1"/>
    </xf>
    <xf numFmtId="49" fontId="3" fillId="0" borderId="5" xfId="9" applyNumberFormat="1" applyFont="1" applyBorder="1" applyAlignment="1">
      <alignment horizontal="center" wrapText="1"/>
    </xf>
    <xf numFmtId="1" fontId="3" fillId="0" borderId="0" xfId="9" applyNumberFormat="1" applyFont="1" applyAlignment="1">
      <alignment wrapText="1"/>
    </xf>
    <xf numFmtId="49" fontId="3" fillId="0" borderId="0" xfId="9" applyNumberFormat="1" applyFont="1" applyAlignment="1">
      <alignment wrapText="1"/>
    </xf>
    <xf numFmtId="164" fontId="3" fillId="0" borderId="0" xfId="8" applyNumberFormat="1" applyFont="1" applyAlignment="1" applyProtection="1">
      <alignment horizontal="left" vertical="top"/>
      <protection hidden="1"/>
    </xf>
    <xf numFmtId="0" fontId="2" fillId="0" borderId="5" xfId="10" applyFont="1" applyBorder="1" applyAlignment="1">
      <alignment horizontal="center" vertical="center" wrapText="1"/>
    </xf>
    <xf numFmtId="0" fontId="10" fillId="0" borderId="5" xfId="10" applyFont="1" applyBorder="1" applyAlignment="1">
      <alignment vertical="center" wrapText="1"/>
    </xf>
    <xf numFmtId="3" fontId="3" fillId="0" borderId="5" xfId="10" applyNumberFormat="1" applyFont="1" applyBorder="1" applyAlignment="1">
      <alignment vertical="center"/>
    </xf>
    <xf numFmtId="0" fontId="3" fillId="0" borderId="5" xfId="10" applyFont="1" applyBorder="1" applyAlignment="1">
      <alignment vertical="center" wrapText="1"/>
    </xf>
    <xf numFmtId="3" fontId="3" fillId="0" borderId="5" xfId="10" applyNumberFormat="1" applyFont="1" applyBorder="1" applyAlignment="1">
      <alignment horizontal="center" vertical="center"/>
    </xf>
    <xf numFmtId="3" fontId="10" fillId="0" borderId="5" xfId="10" applyNumberFormat="1" applyFont="1" applyBorder="1" applyAlignment="1">
      <alignment horizontal="center" vertical="center"/>
    </xf>
    <xf numFmtId="0" fontId="3" fillId="0" borderId="9" xfId="10" applyFont="1" applyBorder="1" applyAlignment="1">
      <alignment vertical="center" wrapText="1"/>
    </xf>
    <xf numFmtId="49" fontId="2" fillId="0" borderId="5" xfId="10" applyNumberFormat="1" applyFont="1" applyBorder="1" applyAlignment="1">
      <alignment horizontal="center" vertical="center" wrapText="1"/>
    </xf>
    <xf numFmtId="3" fontId="3" fillId="3" borderId="13" xfId="8" applyNumberFormat="1" applyFont="1" applyFill="1" applyBorder="1" applyAlignment="1" applyProtection="1">
      <alignment vertical="top"/>
      <protection locked="0"/>
    </xf>
    <xf numFmtId="3" fontId="3" fillId="3" borderId="5" xfId="8" applyNumberFormat="1" applyFont="1" applyFill="1" applyBorder="1" applyAlignment="1" applyProtection="1">
      <alignment vertical="top"/>
      <protection locked="0"/>
    </xf>
    <xf numFmtId="49" fontId="2" fillId="0" borderId="6" xfId="8" applyNumberFormat="1" applyFont="1" applyBorder="1" applyAlignment="1">
      <alignment horizontal="center" vertical="center" wrapText="1"/>
    </xf>
    <xf numFmtId="0" fontId="3" fillId="4" borderId="5" xfId="5" applyFont="1" applyFill="1" applyBorder="1" applyAlignment="1">
      <alignment vertical="top" wrapText="1"/>
    </xf>
    <xf numFmtId="0" fontId="9" fillId="2" borderId="9" xfId="8" applyFont="1" applyFill="1" applyBorder="1" applyAlignment="1">
      <alignment vertical="top"/>
    </xf>
    <xf numFmtId="1" fontId="9" fillId="2" borderId="9" xfId="8" applyNumberFormat="1" applyFont="1" applyFill="1" applyBorder="1" applyAlignment="1">
      <alignment vertical="top" wrapText="1"/>
    </xf>
    <xf numFmtId="1" fontId="9" fillId="2" borderId="9" xfId="8" applyNumberFormat="1" applyFont="1" applyFill="1" applyBorder="1" applyAlignment="1">
      <alignment vertical="top"/>
    </xf>
    <xf numFmtId="1" fontId="9" fillId="2" borderId="9" xfId="5" applyNumberFormat="1" applyFont="1" applyFill="1" applyBorder="1" applyAlignment="1">
      <alignment vertical="top" wrapText="1"/>
    </xf>
    <xf numFmtId="0" fontId="9" fillId="2" borderId="9" xfId="5" applyFont="1" applyFill="1" applyBorder="1" applyAlignment="1">
      <alignment vertical="top"/>
    </xf>
    <xf numFmtId="1" fontId="8" fillId="2" borderId="9" xfId="8" applyNumberFormat="1" applyFont="1" applyFill="1" applyBorder="1" applyAlignment="1">
      <alignment vertical="top" wrapText="1"/>
    </xf>
    <xf numFmtId="49" fontId="9" fillId="2" borderId="9" xfId="8" applyNumberFormat="1" applyFont="1" applyFill="1" applyBorder="1" applyAlignment="1">
      <alignment vertical="top"/>
    </xf>
    <xf numFmtId="1" fontId="9" fillId="2" borderId="9" xfId="5" applyNumberFormat="1" applyFont="1" applyFill="1" applyBorder="1" applyAlignment="1">
      <alignment vertical="top"/>
    </xf>
    <xf numFmtId="49" fontId="2" fillId="0" borderId="12" xfId="8" applyNumberFormat="1" applyFont="1" applyBorder="1" applyAlignment="1">
      <alignment horizontal="right" vertical="top" wrapText="1"/>
    </xf>
    <xf numFmtId="0" fontId="8" fillId="2" borderId="6" xfId="8" applyFont="1" applyFill="1" applyBorder="1" applyAlignment="1">
      <alignment vertical="top" wrapText="1"/>
    </xf>
    <xf numFmtId="49" fontId="3" fillId="0" borderId="7" xfId="8" applyNumberFormat="1" applyFont="1" applyBorder="1" applyAlignment="1">
      <alignment horizontal="right" vertical="top" wrapText="1"/>
    </xf>
    <xf numFmtId="1" fontId="2" fillId="0" borderId="12" xfId="8" applyNumberFormat="1" applyFont="1" applyBorder="1" applyAlignment="1">
      <alignment horizontal="right" vertical="top" wrapText="1"/>
    </xf>
    <xf numFmtId="1" fontId="2" fillId="0" borderId="7" xfId="8" applyNumberFormat="1" applyFont="1" applyBorder="1" applyAlignment="1">
      <alignment horizontal="right" vertical="top" wrapText="1"/>
    </xf>
    <xf numFmtId="0" fontId="9" fillId="2" borderId="14" xfId="5" applyFont="1" applyFill="1" applyBorder="1" applyAlignment="1">
      <alignment vertical="top"/>
    </xf>
    <xf numFmtId="1" fontId="3" fillId="0" borderId="12" xfId="5" applyNumberFormat="1" applyFont="1" applyBorder="1" applyAlignment="1">
      <alignment vertical="top" wrapText="1"/>
    </xf>
    <xf numFmtId="1" fontId="8" fillId="2" borderId="6" xfId="8" applyNumberFormat="1" applyFont="1" applyFill="1" applyBorder="1" applyAlignment="1">
      <alignment vertical="top" wrapText="1"/>
    </xf>
    <xf numFmtId="0" fontId="9" fillId="2" borderId="14" xfId="8" applyFont="1" applyFill="1" applyBorder="1" applyAlignment="1">
      <alignment vertical="top"/>
    </xf>
    <xf numFmtId="1" fontId="3" fillId="0" borderId="7" xfId="5" applyNumberFormat="1" applyFont="1" applyBorder="1" applyAlignment="1">
      <alignment vertical="top" wrapText="1"/>
    </xf>
    <xf numFmtId="0" fontId="2" fillId="0" borderId="14" xfId="8" applyFont="1" applyBorder="1" applyAlignment="1">
      <alignment horizontal="center" vertical="center" wrapText="1"/>
    </xf>
    <xf numFmtId="0" fontId="2" fillId="0" borderId="12" xfId="8" applyFont="1" applyBorder="1" applyAlignment="1">
      <alignment horizontal="center" vertical="top" wrapText="1"/>
    </xf>
    <xf numFmtId="0" fontId="2" fillId="0" borderId="15" xfId="8" applyFont="1" applyBorder="1" applyAlignment="1">
      <alignment horizontal="center" vertical="top" wrapText="1"/>
    </xf>
    <xf numFmtId="0" fontId="8" fillId="2" borderId="6" xfId="8" applyFont="1" applyFill="1" applyBorder="1" applyAlignment="1">
      <alignment horizontal="left" vertical="top" wrapText="1"/>
    </xf>
    <xf numFmtId="49" fontId="2" fillId="0" borderId="7" xfId="8" applyNumberFormat="1" applyFont="1" applyBorder="1" applyAlignment="1">
      <alignment horizontal="right" vertical="top" wrapText="1"/>
    </xf>
    <xf numFmtId="49" fontId="2" fillId="0" borderId="14" xfId="8" applyNumberFormat="1" applyFont="1" applyBorder="1" applyAlignment="1">
      <alignment horizontal="center" vertical="center" wrapText="1"/>
    </xf>
    <xf numFmtId="49" fontId="2" fillId="4" borderId="7" xfId="8" applyNumberFormat="1" applyFont="1" applyFill="1" applyBorder="1" applyAlignment="1">
      <alignment horizontal="right" vertical="top" wrapText="1"/>
    </xf>
    <xf numFmtId="1" fontId="9" fillId="2" borderId="14" xfId="5" applyNumberFormat="1" applyFont="1" applyFill="1" applyBorder="1" applyAlignment="1">
      <alignment vertical="top"/>
    </xf>
    <xf numFmtId="1" fontId="3" fillId="0" borderId="12" xfId="5" applyNumberFormat="1" applyFont="1" applyBorder="1" applyAlignment="1">
      <alignment vertical="top"/>
    </xf>
    <xf numFmtId="49" fontId="8" fillId="2" borderId="16" xfId="8" applyNumberFormat="1" applyFont="1" applyFill="1" applyBorder="1" applyAlignment="1">
      <alignment vertical="center" wrapText="1"/>
    </xf>
    <xf numFmtId="0" fontId="2" fillId="0" borderId="6" xfId="10" applyFont="1" applyBorder="1" applyAlignment="1">
      <alignment horizontal="center" vertical="center" wrapText="1"/>
    </xf>
    <xf numFmtId="0" fontId="2" fillId="0" borderId="7" xfId="10" applyFont="1" applyBorder="1" applyAlignment="1">
      <alignment horizontal="center" vertical="center" wrapText="1"/>
    </xf>
    <xf numFmtId="0" fontId="2" fillId="0" borderId="8" xfId="10" applyFont="1" applyBorder="1" applyAlignment="1">
      <alignment horizontal="center" vertical="center" wrapText="1"/>
    </xf>
    <xf numFmtId="0" fontId="2" fillId="0" borderId="9" xfId="10" applyFont="1" applyBorder="1" applyAlignment="1">
      <alignment vertical="center" wrapText="1"/>
    </xf>
    <xf numFmtId="0" fontId="10" fillId="0" borderId="9" xfId="10" applyFont="1" applyBorder="1" applyAlignment="1">
      <alignment vertical="center" wrapText="1"/>
    </xf>
    <xf numFmtId="0" fontId="3" fillId="0" borderId="9" xfId="10" applyFont="1" applyBorder="1" applyAlignment="1">
      <alignment horizontal="left" vertical="center" wrapText="1"/>
    </xf>
    <xf numFmtId="0" fontId="10" fillId="0" borderId="9" xfId="10" applyFont="1" applyBorder="1" applyAlignment="1">
      <alignment horizontal="right" vertical="center" wrapText="1"/>
    </xf>
    <xf numFmtId="0" fontId="3" fillId="0" borderId="5" xfId="10" applyFont="1" applyBorder="1" applyAlignment="1">
      <alignment horizontal="center" vertical="center" wrapText="1"/>
    </xf>
    <xf numFmtId="0" fontId="10" fillId="0" borderId="5" xfId="10" applyFont="1" applyBorder="1" applyAlignment="1">
      <alignment horizontal="center" vertical="center" wrapText="1"/>
    </xf>
    <xf numFmtId="0" fontId="10" fillId="0" borderId="9" xfId="10" applyFont="1" applyBorder="1" applyAlignment="1">
      <alignment horizontal="left" vertical="center" wrapText="1"/>
    </xf>
    <xf numFmtId="49" fontId="3" fillId="0" borderId="5" xfId="10" applyNumberFormat="1" applyFont="1" applyBorder="1" applyAlignment="1">
      <alignment horizontal="center" vertical="center" wrapText="1"/>
    </xf>
    <xf numFmtId="3" fontId="2" fillId="0" borderId="5" xfId="10" applyNumberFormat="1" applyFont="1" applyBorder="1" applyAlignment="1">
      <alignment vertical="center"/>
    </xf>
    <xf numFmtId="3" fontId="3" fillId="0" borderId="13" xfId="10" applyNumberFormat="1" applyFont="1" applyBorder="1" applyAlignment="1">
      <alignment vertical="center"/>
    </xf>
    <xf numFmtId="3" fontId="2" fillId="0" borderId="13" xfId="10" applyNumberFormat="1" applyFont="1" applyBorder="1" applyAlignment="1">
      <alignment vertical="center"/>
    </xf>
    <xf numFmtId="0" fontId="11" fillId="0" borderId="9" xfId="10" applyFont="1" applyBorder="1" applyAlignment="1">
      <alignment vertical="center" wrapText="1"/>
    </xf>
    <xf numFmtId="0" fontId="8" fillId="0" borderId="9" xfId="10" applyFont="1" applyBorder="1" applyAlignment="1">
      <alignment vertical="center" wrapText="1"/>
    </xf>
    <xf numFmtId="0" fontId="2" fillId="0" borderId="14" xfId="10" applyFont="1" applyBorder="1" applyAlignment="1">
      <alignment horizontal="center" vertical="center" wrapText="1"/>
    </xf>
    <xf numFmtId="0" fontId="2" fillId="0" borderId="12" xfId="10" applyFont="1" applyBorder="1" applyAlignment="1">
      <alignment horizontal="center" vertical="center" wrapText="1"/>
    </xf>
    <xf numFmtId="0" fontId="2" fillId="0" borderId="15" xfId="10" applyFont="1" applyBorder="1" applyAlignment="1">
      <alignment horizontal="center" vertical="center" wrapText="1"/>
    </xf>
    <xf numFmtId="0" fontId="2" fillId="0" borderId="6" xfId="10" applyFont="1" applyBorder="1" applyAlignment="1">
      <alignment vertical="center" wrapText="1"/>
    </xf>
    <xf numFmtId="0" fontId="2" fillId="0" borderId="7" xfId="10" applyFont="1" applyBorder="1" applyAlignment="1">
      <alignment vertical="center" wrapText="1"/>
    </xf>
    <xf numFmtId="3" fontId="2" fillId="0" borderId="7" xfId="10" applyNumberFormat="1" applyFont="1" applyBorder="1" applyAlignment="1">
      <alignment vertical="center"/>
    </xf>
    <xf numFmtId="3" fontId="2" fillId="0" borderId="8" xfId="10" applyNumberFormat="1" applyFont="1" applyBorder="1" applyAlignment="1">
      <alignment vertical="center"/>
    </xf>
    <xf numFmtId="0" fontId="10" fillId="0" borderId="14" xfId="10" applyFont="1" applyBorder="1" applyAlignment="1">
      <alignment horizontal="right" vertical="center" wrapText="1"/>
    </xf>
    <xf numFmtId="0" fontId="10" fillId="0" borderId="12" xfId="10" applyFont="1" applyBorder="1" applyAlignment="1">
      <alignment horizontal="center" vertical="center" wrapText="1"/>
    </xf>
    <xf numFmtId="0" fontId="3" fillId="0" borderId="14" xfId="10" applyFont="1" applyBorder="1" applyAlignment="1">
      <alignment vertical="center" wrapText="1"/>
    </xf>
    <xf numFmtId="0" fontId="2" fillId="0" borderId="14" xfId="10" applyFont="1" applyBorder="1" applyAlignment="1">
      <alignment horizontal="left" vertical="center" wrapText="1"/>
    </xf>
    <xf numFmtId="3" fontId="3" fillId="0" borderId="12" xfId="10" applyNumberFormat="1" applyFont="1" applyBorder="1" applyAlignment="1">
      <alignment vertical="center"/>
    </xf>
    <xf numFmtId="3" fontId="3" fillId="0" borderId="15" xfId="10" applyNumberFormat="1" applyFont="1" applyBorder="1" applyAlignment="1">
      <alignment vertical="center"/>
    </xf>
    <xf numFmtId="0" fontId="2" fillId="0" borderId="6" xfId="10" applyFont="1" applyBorder="1" applyAlignment="1">
      <alignment horizontal="left" vertical="center" wrapText="1"/>
    </xf>
    <xf numFmtId="0" fontId="2" fillId="0" borderId="14" xfId="10" applyFont="1" applyBorder="1" applyAlignment="1">
      <alignment vertical="center" wrapText="1"/>
    </xf>
    <xf numFmtId="0" fontId="3" fillId="0" borderId="7" xfId="10" applyFont="1" applyBorder="1" applyAlignment="1">
      <alignment vertical="center" wrapText="1"/>
    </xf>
    <xf numFmtId="49" fontId="10" fillId="0" borderId="5" xfId="10" applyNumberFormat="1" applyFont="1" applyBorder="1" applyAlignment="1">
      <alignment horizontal="center" vertical="center" wrapText="1"/>
    </xf>
    <xf numFmtId="0" fontId="3" fillId="0" borderId="12" xfId="10" applyFont="1" applyBorder="1" applyAlignment="1">
      <alignment vertical="center" wrapText="1"/>
    </xf>
    <xf numFmtId="0" fontId="10" fillId="0" borderId="7" xfId="10" applyFont="1" applyBorder="1" applyAlignment="1">
      <alignment horizontal="center" vertical="center" wrapText="1"/>
    </xf>
    <xf numFmtId="3" fontId="2" fillId="0" borderId="12" xfId="10" applyNumberFormat="1" applyFont="1" applyBorder="1" applyAlignment="1">
      <alignment vertical="center"/>
    </xf>
    <xf numFmtId="3" fontId="2" fillId="0" borderId="15" xfId="10" applyNumberFormat="1" applyFont="1" applyBorder="1" applyAlignment="1">
      <alignment vertical="center"/>
    </xf>
    <xf numFmtId="49" fontId="2" fillId="0" borderId="12" xfId="10" applyNumberFormat="1" applyFont="1" applyBorder="1" applyAlignment="1">
      <alignment horizontal="center" vertical="center" wrapText="1"/>
    </xf>
    <xf numFmtId="0" fontId="2" fillId="0" borderId="16" xfId="10" applyFont="1" applyBorder="1" applyAlignment="1">
      <alignment horizontal="left" vertical="center" wrapText="1"/>
    </xf>
    <xf numFmtId="0" fontId="2" fillId="0" borderId="17" xfId="10" applyFont="1" applyBorder="1" applyAlignment="1">
      <alignment horizontal="center" vertical="center" wrapText="1"/>
    </xf>
    <xf numFmtId="49" fontId="2" fillId="0" borderId="17" xfId="10" applyNumberFormat="1" applyFont="1" applyBorder="1" applyAlignment="1">
      <alignment horizontal="center" vertical="center" wrapText="1"/>
    </xf>
    <xf numFmtId="0" fontId="2" fillId="0" borderId="6" xfId="9" applyFont="1" applyBorder="1" applyAlignment="1">
      <alignment horizontal="center" vertical="center" wrapText="1"/>
    </xf>
    <xf numFmtId="0" fontId="2" fillId="0" borderId="7" xfId="9" applyFont="1" applyBorder="1" applyAlignment="1">
      <alignment horizontal="center" vertical="center" wrapText="1"/>
    </xf>
    <xf numFmtId="14" fontId="2" fillId="0" borderId="7" xfId="9" applyNumberFormat="1" applyFont="1" applyBorder="1" applyAlignment="1">
      <alignment horizontal="center" vertical="center" wrapText="1"/>
    </xf>
    <xf numFmtId="14" fontId="2" fillId="0" borderId="8" xfId="9" applyNumberFormat="1" applyFont="1" applyBorder="1" applyAlignment="1">
      <alignment horizontal="center" vertical="center" wrapText="1"/>
    </xf>
    <xf numFmtId="0" fontId="3" fillId="0" borderId="9" xfId="9" applyFont="1" applyBorder="1" applyAlignment="1">
      <alignment wrapText="1"/>
    </xf>
    <xf numFmtId="0" fontId="3" fillId="0" borderId="18" xfId="9" applyFont="1" applyBorder="1" applyAlignment="1">
      <alignment wrapText="1"/>
    </xf>
    <xf numFmtId="3" fontId="3" fillId="3" borderId="19" xfId="8" applyNumberFormat="1" applyFont="1" applyFill="1" applyBorder="1" applyAlignment="1" applyProtection="1">
      <alignment vertical="top"/>
      <protection locked="0"/>
    </xf>
    <xf numFmtId="3" fontId="3" fillId="3" borderId="20" xfId="8" applyNumberFormat="1" applyFont="1" applyFill="1" applyBorder="1" applyAlignment="1" applyProtection="1">
      <alignment vertical="top"/>
      <protection locked="0"/>
    </xf>
    <xf numFmtId="0" fontId="2" fillId="0" borderId="14" xfId="9" applyFont="1" applyBorder="1" applyAlignment="1">
      <alignment horizontal="center" vertical="center" wrapText="1"/>
    </xf>
    <xf numFmtId="0" fontId="2" fillId="0" borderId="12" xfId="9" applyFont="1" applyBorder="1" applyAlignment="1">
      <alignment horizontal="center" vertical="center" wrapText="1"/>
    </xf>
    <xf numFmtId="49" fontId="2" fillId="0" borderId="12" xfId="9" applyNumberFormat="1" applyFont="1" applyBorder="1" applyAlignment="1">
      <alignment horizontal="center" vertical="center" wrapText="1"/>
    </xf>
    <xf numFmtId="49" fontId="2" fillId="0" borderId="15" xfId="9" applyNumberFormat="1" applyFont="1" applyBorder="1" applyAlignment="1">
      <alignment horizontal="center" vertical="center" wrapText="1"/>
    </xf>
    <xf numFmtId="0" fontId="10" fillId="0" borderId="21" xfId="9" applyFont="1" applyBorder="1" applyAlignment="1">
      <alignment wrapText="1"/>
    </xf>
    <xf numFmtId="49" fontId="10" fillId="0" borderId="11" xfId="9" applyNumberFormat="1" applyFont="1" applyBorder="1" applyAlignment="1">
      <alignment horizontal="center" wrapText="1"/>
    </xf>
    <xf numFmtId="0" fontId="10" fillId="0" borderId="6" xfId="9" applyFont="1" applyBorder="1" applyAlignment="1">
      <alignment wrapText="1"/>
    </xf>
    <xf numFmtId="49" fontId="10" fillId="0" borderId="7" xfId="9" applyNumberFormat="1" applyFont="1" applyBorder="1" applyAlignment="1">
      <alignment wrapText="1"/>
    </xf>
    <xf numFmtId="3" fontId="3" fillId="0" borderId="7" xfId="9" applyNumberFormat="1" applyFont="1" applyBorder="1" applyAlignment="1">
      <alignment wrapText="1"/>
    </xf>
    <xf numFmtId="3" fontId="3" fillId="0" borderId="8" xfId="9" applyNumberFormat="1" applyFont="1" applyBorder="1" applyAlignment="1">
      <alignment wrapText="1"/>
    </xf>
    <xf numFmtId="0" fontId="2" fillId="0" borderId="18" xfId="9" applyFont="1" applyBorder="1" applyAlignment="1">
      <alignment horizontal="right" wrapText="1"/>
    </xf>
    <xf numFmtId="49" fontId="2" fillId="0" borderId="19" xfId="9" applyNumberFormat="1" applyFont="1" applyBorder="1" applyAlignment="1">
      <alignment horizontal="center" wrapText="1"/>
    </xf>
    <xf numFmtId="49" fontId="10" fillId="0" borderId="7" xfId="9" applyNumberFormat="1" applyFont="1" applyBorder="1" applyAlignment="1">
      <alignment horizontal="center" wrapText="1"/>
    </xf>
    <xf numFmtId="0" fontId="2" fillId="0" borderId="14" xfId="9" applyFont="1" applyBorder="1" applyAlignment="1">
      <alignment horizontal="right" wrapText="1"/>
    </xf>
    <xf numFmtId="49" fontId="2" fillId="0" borderId="12" xfId="9" applyNumberFormat="1" applyFont="1" applyBorder="1" applyAlignment="1">
      <alignment horizontal="center" wrapText="1"/>
    </xf>
    <xf numFmtId="3" fontId="3" fillId="3" borderId="11" xfId="8" applyNumberFormat="1" applyFont="1" applyFill="1" applyBorder="1" applyAlignment="1" applyProtection="1">
      <alignment vertical="top"/>
      <protection locked="0"/>
    </xf>
    <xf numFmtId="3" fontId="3" fillId="3" borderId="22" xfId="8" applyNumberFormat="1" applyFont="1" applyFill="1" applyBorder="1" applyAlignment="1" applyProtection="1">
      <alignment vertical="top"/>
      <protection locked="0"/>
    </xf>
    <xf numFmtId="0" fontId="2" fillId="0" borderId="16" xfId="9" applyFont="1" applyBorder="1" applyAlignment="1">
      <alignment wrapText="1"/>
    </xf>
    <xf numFmtId="49" fontId="2" fillId="0" borderId="17" xfId="9" applyNumberFormat="1" applyFont="1" applyBorder="1" applyAlignment="1">
      <alignment horizontal="center" wrapText="1"/>
    </xf>
    <xf numFmtId="0" fontId="10" fillId="0" borderId="23" xfId="9" applyFont="1" applyBorder="1" applyAlignment="1">
      <alignment wrapText="1"/>
    </xf>
    <xf numFmtId="49" fontId="10" fillId="0" borderId="24" xfId="9" applyNumberFormat="1" applyFont="1" applyBorder="1" applyAlignment="1">
      <alignment horizontal="center" wrapText="1"/>
    </xf>
    <xf numFmtId="0" fontId="3" fillId="0" borderId="21" xfId="9" applyFont="1" applyBorder="1" applyAlignment="1">
      <alignment wrapText="1"/>
    </xf>
    <xf numFmtId="0" fontId="10" fillId="0" borderId="16" xfId="9" applyFont="1" applyBorder="1" applyAlignment="1">
      <alignment wrapText="1"/>
    </xf>
    <xf numFmtId="49" fontId="10" fillId="0" borderId="17" xfId="9" applyNumberFormat="1" applyFont="1" applyBorder="1" applyAlignment="1">
      <alignment horizontal="center" wrapText="1"/>
    </xf>
    <xf numFmtId="3" fontId="2" fillId="0" borderId="17" xfId="9" applyNumberFormat="1" applyFont="1" applyBorder="1" applyAlignment="1">
      <alignment wrapText="1"/>
    </xf>
    <xf numFmtId="3" fontId="2" fillId="0" borderId="25" xfId="9" applyNumberFormat="1" applyFont="1" applyBorder="1" applyAlignment="1">
      <alignment wrapText="1"/>
    </xf>
    <xf numFmtId="3" fontId="10" fillId="3" borderId="24" xfId="8" applyNumberFormat="1" applyFont="1" applyFill="1" applyBorder="1" applyAlignment="1" applyProtection="1">
      <alignment vertical="top"/>
      <protection locked="0"/>
    </xf>
    <xf numFmtId="3" fontId="10" fillId="3" borderId="26" xfId="8" applyNumberFormat="1" applyFont="1" applyFill="1" applyBorder="1" applyAlignment="1" applyProtection="1">
      <alignment vertical="top"/>
      <protection locked="0"/>
    </xf>
    <xf numFmtId="3" fontId="10" fillId="0" borderId="17" xfId="9" applyNumberFormat="1" applyFont="1" applyBorder="1" applyAlignment="1">
      <alignment wrapText="1"/>
    </xf>
    <xf numFmtId="3" fontId="10" fillId="0" borderId="25" xfId="9" applyNumberFormat="1" applyFont="1" applyBorder="1" applyAlignment="1">
      <alignment wrapText="1"/>
    </xf>
    <xf numFmtId="49" fontId="5" fillId="0" borderId="11" xfId="9" applyNumberFormat="1" applyFont="1" applyBorder="1" applyAlignment="1">
      <alignment horizontal="center" wrapText="1"/>
    </xf>
    <xf numFmtId="49" fontId="5" fillId="0" borderId="19" xfId="9" applyNumberFormat="1" applyFont="1" applyBorder="1" applyAlignment="1">
      <alignment horizontal="center" wrapText="1"/>
    </xf>
    <xf numFmtId="49" fontId="3" fillId="0" borderId="7" xfId="11" applyNumberFormat="1" applyFont="1" applyBorder="1" applyAlignment="1">
      <alignment horizontal="center" vertical="center" wrapText="1"/>
    </xf>
    <xf numFmtId="3" fontId="3" fillId="0" borderId="13" xfId="11" applyNumberFormat="1" applyFont="1" applyBorder="1" applyAlignment="1">
      <alignment vertical="center"/>
    </xf>
    <xf numFmtId="3" fontId="3" fillId="3" borderId="5" xfId="8" applyNumberFormat="1" applyFont="1" applyFill="1" applyBorder="1" applyAlignment="1" applyProtection="1">
      <alignment vertical="center"/>
      <protection locked="0"/>
    </xf>
    <xf numFmtId="3" fontId="3" fillId="3" borderId="13" xfId="8" applyNumberFormat="1" applyFont="1" applyFill="1" applyBorder="1" applyAlignment="1" applyProtection="1">
      <alignment vertical="center"/>
      <protection locked="0"/>
    </xf>
    <xf numFmtId="3" fontId="3" fillId="3" borderId="12" xfId="8" applyNumberFormat="1" applyFont="1" applyFill="1" applyBorder="1" applyAlignment="1" applyProtection="1">
      <alignment vertical="center"/>
      <protection locked="0"/>
    </xf>
    <xf numFmtId="3" fontId="3" fillId="3" borderId="15" xfId="8" applyNumberFormat="1" applyFont="1" applyFill="1" applyBorder="1" applyAlignment="1" applyProtection="1">
      <alignment vertical="center"/>
      <protection locked="0"/>
    </xf>
    <xf numFmtId="3" fontId="3" fillId="0" borderId="5" xfId="6" applyNumberFormat="1" applyFont="1" applyBorder="1" applyAlignment="1">
      <alignment horizontal="right" vertical="center" wrapText="1"/>
    </xf>
    <xf numFmtId="3" fontId="2" fillId="0" borderId="5" xfId="6" applyNumberFormat="1" applyFont="1" applyBorder="1" applyAlignment="1">
      <alignment horizontal="right" vertical="center" wrapText="1"/>
    </xf>
    <xf numFmtId="3" fontId="10" fillId="0" borderId="5" xfId="6" applyNumberFormat="1" applyFont="1" applyBorder="1" applyAlignment="1">
      <alignment horizontal="right" vertical="center" wrapText="1"/>
    </xf>
    <xf numFmtId="0" fontId="12" fillId="2" borderId="9" xfId="8" applyFont="1" applyFill="1" applyBorder="1" applyAlignment="1">
      <alignment vertical="top" wrapText="1"/>
    </xf>
    <xf numFmtId="1" fontId="12" fillId="2" borderId="9" xfId="8" applyNumberFormat="1" applyFont="1" applyFill="1" applyBorder="1" applyAlignment="1">
      <alignment vertical="top"/>
    </xf>
    <xf numFmtId="0" fontId="8" fillId="2" borderId="14" xfId="8" applyFont="1" applyFill="1" applyBorder="1" applyAlignment="1">
      <alignment vertical="top" wrapText="1"/>
    </xf>
    <xf numFmtId="3" fontId="2" fillId="3" borderId="5" xfId="8" applyNumberFormat="1" applyFont="1" applyFill="1" applyBorder="1" applyAlignment="1" applyProtection="1">
      <alignment vertical="top"/>
      <protection locked="0"/>
    </xf>
    <xf numFmtId="3" fontId="2" fillId="3" borderId="13" xfId="8" applyNumberFormat="1" applyFont="1" applyFill="1" applyBorder="1" applyAlignment="1" applyProtection="1">
      <alignment vertical="top"/>
      <protection locked="0"/>
    </xf>
    <xf numFmtId="3" fontId="10" fillId="3" borderId="5" xfId="8" applyNumberFormat="1" applyFont="1" applyFill="1" applyBorder="1" applyAlignment="1" applyProtection="1">
      <alignment vertical="top"/>
      <protection locked="0"/>
    </xf>
    <xf numFmtId="3" fontId="10" fillId="3" borderId="13" xfId="8" applyNumberFormat="1" applyFont="1" applyFill="1" applyBorder="1" applyAlignment="1" applyProtection="1">
      <alignment vertical="top"/>
      <protection locked="0"/>
    </xf>
    <xf numFmtId="1" fontId="10" fillId="0" borderId="5" xfId="8" applyNumberFormat="1" applyFont="1" applyBorder="1" applyAlignment="1">
      <alignment horizontal="right" vertical="center" wrapText="1"/>
    </xf>
    <xf numFmtId="0" fontId="12" fillId="2" borderId="9" xfId="8" applyFont="1" applyFill="1" applyBorder="1" applyAlignment="1">
      <alignment horizontal="center" vertical="center"/>
    </xf>
    <xf numFmtId="0" fontId="12" fillId="2" borderId="9" xfId="8" applyFont="1" applyFill="1" applyBorder="1" applyAlignment="1">
      <alignment horizontal="center" vertical="top" wrapText="1"/>
    </xf>
    <xf numFmtId="0" fontId="8" fillId="2" borderId="9" xfId="8" applyFont="1" applyFill="1" applyBorder="1" applyAlignment="1">
      <alignment horizontal="center" vertical="top" wrapText="1"/>
    </xf>
    <xf numFmtId="1" fontId="12" fillId="2" borderId="9" xfId="8" applyNumberFormat="1" applyFont="1" applyFill="1" applyBorder="1" applyAlignment="1">
      <alignment horizontal="center" vertical="top"/>
    </xf>
    <xf numFmtId="1" fontId="12" fillId="2" borderId="9" xfId="8" applyNumberFormat="1" applyFont="1" applyFill="1" applyBorder="1" applyAlignment="1">
      <alignment vertical="top" wrapText="1"/>
    </xf>
    <xf numFmtId="1" fontId="3" fillId="0" borderId="5" xfId="8" applyNumberFormat="1" applyFont="1" applyBorder="1" applyAlignment="1">
      <alignment horizontal="right" vertical="center" wrapText="1"/>
    </xf>
    <xf numFmtId="0" fontId="8" fillId="2" borderId="16" xfId="8" applyFont="1" applyFill="1" applyBorder="1" applyAlignment="1">
      <alignment vertical="center" wrapText="1"/>
    </xf>
    <xf numFmtId="49" fontId="2" fillId="0" borderId="17" xfId="8" applyNumberFormat="1" applyFont="1" applyBorder="1" applyAlignment="1">
      <alignment horizontal="right" vertical="center" wrapText="1"/>
    </xf>
    <xf numFmtId="1" fontId="2" fillId="0" borderId="17" xfId="8" applyNumberFormat="1" applyFont="1" applyBorder="1" applyAlignment="1">
      <alignment horizontal="right" vertical="center" wrapText="1"/>
    </xf>
    <xf numFmtId="0" fontId="14" fillId="0" borderId="0" xfId="8" applyFont="1" applyAlignment="1" applyProtection="1">
      <alignment vertical="center"/>
      <protection hidden="1"/>
    </xf>
    <xf numFmtId="0" fontId="2" fillId="0" borderId="0" xfId="0" applyFont="1" applyAlignment="1">
      <alignment horizontal="centerContinuous"/>
    </xf>
    <xf numFmtId="0" fontId="3" fillId="0" borderId="0" xfId="8" applyFont="1" applyAlignment="1">
      <alignment horizontal="centerContinuous" vertical="center"/>
    </xf>
    <xf numFmtId="0" fontId="3" fillId="0" borderId="0" xfId="9" applyFont="1" applyAlignment="1">
      <alignment horizontal="centerContinuous"/>
    </xf>
    <xf numFmtId="0" fontId="15" fillId="5" borderId="0" xfId="0" applyFont="1" applyFill="1"/>
    <xf numFmtId="0" fontId="2" fillId="0" borderId="5" xfId="6" applyFont="1" applyBorder="1" applyAlignment="1">
      <alignment horizontal="center" vertical="center" wrapText="1"/>
    </xf>
    <xf numFmtId="49" fontId="2" fillId="0" borderId="5" xfId="6" applyNumberFormat="1" applyFont="1" applyBorder="1" applyAlignment="1">
      <alignment horizontal="center" vertical="center" wrapText="1"/>
    </xf>
    <xf numFmtId="0" fontId="3" fillId="0" borderId="5" xfId="6" applyFont="1" applyBorder="1" applyAlignment="1">
      <alignment horizontal="center" vertical="center" wrapText="1"/>
    </xf>
    <xf numFmtId="49" fontId="3" fillId="0" borderId="5" xfId="6" applyNumberFormat="1" applyFont="1" applyBorder="1" applyAlignment="1">
      <alignment horizontal="center" vertical="center" wrapText="1"/>
    </xf>
    <xf numFmtId="0" fontId="2" fillId="0" borderId="5" xfId="6" applyFont="1" applyBorder="1" applyAlignment="1">
      <alignment horizontal="left" vertical="center" wrapText="1"/>
    </xf>
    <xf numFmtId="49" fontId="2" fillId="0" borderId="5" xfId="6" applyNumberFormat="1" applyFont="1" applyBorder="1" applyAlignment="1">
      <alignment horizontal="left" vertical="center" wrapText="1"/>
    </xf>
    <xf numFmtId="0" fontId="2" fillId="0" borderId="5" xfId="6" applyFont="1" applyBorder="1" applyAlignment="1">
      <alignment horizontal="left" vertical="center"/>
    </xf>
    <xf numFmtId="0" fontId="10" fillId="0" borderId="5" xfId="6" applyFont="1" applyBorder="1" applyAlignment="1">
      <alignment horizontal="right" vertical="center" wrapText="1"/>
    </xf>
    <xf numFmtId="49" fontId="10" fillId="0" borderId="5" xfId="6" applyNumberFormat="1" applyFont="1" applyBorder="1" applyAlignment="1">
      <alignment horizontal="center" vertical="center" wrapText="1"/>
    </xf>
    <xf numFmtId="49" fontId="2" fillId="0" borderId="5" xfId="6" applyNumberFormat="1" applyFont="1" applyBorder="1" applyAlignment="1">
      <alignment horizontal="center" vertical="center"/>
    </xf>
    <xf numFmtId="3" fontId="2" fillId="0" borderId="5" xfId="6" applyNumberFormat="1" applyFont="1" applyBorder="1" applyAlignment="1">
      <alignment horizontal="right" vertical="center"/>
    </xf>
    <xf numFmtId="0" fontId="10" fillId="0" borderId="5" xfId="6" applyFont="1" applyBorder="1" applyAlignment="1">
      <alignment horizontal="left" vertical="center" wrapText="1"/>
    </xf>
    <xf numFmtId="49" fontId="10" fillId="0" borderId="5" xfId="6" applyNumberFormat="1" applyFont="1" applyBorder="1" applyAlignment="1">
      <alignment horizontal="center" vertical="center"/>
    </xf>
    <xf numFmtId="49" fontId="5" fillId="0" borderId="5" xfId="6" applyNumberFormat="1" applyFont="1" applyBorder="1" applyAlignment="1">
      <alignment horizontal="center" vertical="center"/>
    </xf>
    <xf numFmtId="0" fontId="2" fillId="0" borderId="0" xfId="6" applyFont="1" applyAlignment="1">
      <alignment horizontal="left" vertical="center" wrapText="1"/>
    </xf>
    <xf numFmtId="49" fontId="2" fillId="0" borderId="0" xfId="6" applyNumberFormat="1" applyFont="1" applyAlignment="1">
      <alignment horizontal="left" vertical="center" wrapText="1"/>
    </xf>
    <xf numFmtId="0" fontId="3" fillId="0" borderId="0" xfId="6" applyFont="1" applyAlignment="1">
      <alignment horizontal="left" vertical="center" wrapText="1"/>
    </xf>
    <xf numFmtId="0" fontId="3" fillId="0" borderId="0" xfId="11" applyFont="1" applyAlignment="1">
      <alignment horizontal="centerContinuous" vertical="center"/>
    </xf>
    <xf numFmtId="49" fontId="3" fillId="0" borderId="0" xfId="11" applyNumberFormat="1" applyFont="1" applyAlignment="1">
      <alignment horizontal="centerContinuous" wrapText="1"/>
    </xf>
    <xf numFmtId="0" fontId="3" fillId="0" borderId="0" xfId="11" applyFont="1" applyAlignment="1">
      <alignment horizontal="centerContinuous"/>
    </xf>
    <xf numFmtId="0" fontId="2" fillId="0" borderId="7" xfId="11" applyFont="1" applyBorder="1" applyAlignment="1">
      <alignment horizontal="centerContinuous" vertical="center" wrapText="1"/>
    </xf>
    <xf numFmtId="0" fontId="2" fillId="4" borderId="29" xfId="11" applyFont="1" applyFill="1" applyBorder="1" applyAlignment="1">
      <alignment horizontal="centerContinuous" vertical="center" wrapText="1"/>
    </xf>
    <xf numFmtId="0" fontId="2" fillId="0" borderId="0" xfId="11" applyFont="1" applyAlignment="1">
      <alignment horizontal="centerContinuous" vertical="center" wrapText="1"/>
    </xf>
    <xf numFmtId="0" fontId="2" fillId="0" borderId="0" xfId="11" applyFont="1" applyAlignment="1">
      <alignment horizontal="center" vertical="center" wrapText="1"/>
    </xf>
    <xf numFmtId="0" fontId="2" fillId="0" borderId="5" xfId="11" applyFont="1" applyBorder="1" applyAlignment="1">
      <alignment horizontal="center" vertical="center" wrapText="1"/>
    </xf>
    <xf numFmtId="0" fontId="2" fillId="0" borderId="5" xfId="11" applyFont="1" applyBorder="1" applyAlignment="1">
      <alignment horizontal="centerContinuous" vertical="center" wrapText="1"/>
    </xf>
    <xf numFmtId="0" fontId="2" fillId="4" borderId="26" xfId="11" applyFont="1" applyFill="1" applyBorder="1" applyAlignment="1">
      <alignment horizontal="center" vertical="center" wrapText="1"/>
    </xf>
    <xf numFmtId="0" fontId="2" fillId="4" borderId="22" xfId="11" applyFont="1" applyFill="1" applyBorder="1" applyAlignment="1">
      <alignment horizontal="centerContinuous" vertical="center" wrapText="1"/>
    </xf>
    <xf numFmtId="0" fontId="2" fillId="0" borderId="18" xfId="11" applyFont="1" applyBorder="1" applyAlignment="1">
      <alignment horizontal="center" vertical="center" wrapText="1"/>
    </xf>
    <xf numFmtId="49" fontId="2" fillId="0" borderId="19" xfId="11" applyNumberFormat="1" applyFont="1" applyBorder="1" applyAlignment="1">
      <alignment horizontal="center" vertical="center" wrapText="1"/>
    </xf>
    <xf numFmtId="0" fontId="2" fillId="0" borderId="19" xfId="11" applyFont="1" applyBorder="1" applyAlignment="1">
      <alignment horizontal="center" vertical="center" wrapText="1"/>
    </xf>
    <xf numFmtId="0" fontId="2" fillId="0" borderId="20" xfId="11" applyFont="1" applyBorder="1" applyAlignment="1">
      <alignment horizontal="center" vertical="center" wrapText="1"/>
    </xf>
    <xf numFmtId="0" fontId="2" fillId="0" borderId="6" xfId="11" applyFont="1" applyBorder="1" applyAlignment="1">
      <alignment horizontal="center" vertical="center" wrapText="1"/>
    </xf>
    <xf numFmtId="49" fontId="2" fillId="0" borderId="7" xfId="11" applyNumberFormat="1" applyFont="1" applyBorder="1" applyAlignment="1">
      <alignment horizontal="center" vertical="center" wrapText="1"/>
    </xf>
    <xf numFmtId="49" fontId="3" fillId="4" borderId="7" xfId="11" applyNumberFormat="1" applyFont="1" applyFill="1" applyBorder="1" applyAlignment="1">
      <alignment horizontal="center" vertical="center" wrapText="1"/>
    </xf>
    <xf numFmtId="49" fontId="3" fillId="0" borderId="8" xfId="11" applyNumberFormat="1" applyFont="1" applyBorder="1" applyAlignment="1">
      <alignment horizontal="center" vertical="center" wrapText="1"/>
    </xf>
    <xf numFmtId="0" fontId="2" fillId="0" borderId="9" xfId="11" applyFont="1" applyBorder="1" applyAlignment="1">
      <alignment vertical="center" wrapText="1"/>
    </xf>
    <xf numFmtId="49" fontId="2" fillId="0" borderId="5" xfId="11" applyNumberFormat="1" applyFont="1" applyBorder="1" applyAlignment="1">
      <alignment horizontal="center" vertical="center" wrapText="1"/>
    </xf>
    <xf numFmtId="0" fontId="3" fillId="0" borderId="9" xfId="11" applyFont="1" applyBorder="1" applyAlignment="1">
      <alignment vertical="center" wrapText="1"/>
    </xf>
    <xf numFmtId="49" fontId="3" fillId="0" borderId="5" xfId="11" applyNumberFormat="1" applyFont="1" applyBorder="1" applyAlignment="1">
      <alignment horizontal="center" vertical="center" wrapText="1"/>
    </xf>
    <xf numFmtId="0" fontId="3" fillId="0" borderId="9" xfId="11" applyFont="1" applyBorder="1" applyAlignment="1">
      <alignment wrapText="1"/>
    </xf>
    <xf numFmtId="49" fontId="3" fillId="0" borderId="5" xfId="11" applyNumberFormat="1" applyFont="1" applyBorder="1" applyAlignment="1">
      <alignment horizontal="center" wrapText="1"/>
    </xf>
    <xf numFmtId="0" fontId="3" fillId="0" borderId="14" xfId="11" applyFont="1" applyBorder="1" applyAlignment="1">
      <alignment vertical="center" wrapText="1"/>
    </xf>
    <xf numFmtId="49" fontId="3" fillId="0" borderId="12" xfId="11" applyNumberFormat="1" applyFont="1" applyBorder="1" applyAlignment="1">
      <alignment horizontal="center" vertical="center" wrapText="1"/>
    </xf>
    <xf numFmtId="0" fontId="2" fillId="0" borderId="16" xfId="11" applyFont="1" applyBorder="1" applyAlignment="1">
      <alignment vertical="center" wrapText="1"/>
    </xf>
    <xf numFmtId="49" fontId="2" fillId="0" borderId="17" xfId="11" applyNumberFormat="1" applyFont="1" applyBorder="1" applyAlignment="1">
      <alignment horizontal="center" vertical="center" wrapText="1"/>
    </xf>
    <xf numFmtId="0" fontId="2" fillId="0" borderId="0" xfId="11" applyFont="1" applyAlignment="1">
      <alignment vertical="center" wrapText="1"/>
    </xf>
    <xf numFmtId="49" fontId="2" fillId="0" borderId="0" xfId="11" applyNumberFormat="1" applyFont="1" applyAlignment="1">
      <alignment horizontal="center" vertical="center" wrapText="1"/>
    </xf>
    <xf numFmtId="3" fontId="3" fillId="0" borderId="0" xfId="11" applyNumberFormat="1" applyFont="1" applyAlignment="1">
      <alignment vertical="center"/>
    </xf>
    <xf numFmtId="0" fontId="2" fillId="0" borderId="0" xfId="11" applyFont="1" applyAlignment="1">
      <alignment horizontal="left" vertical="center"/>
    </xf>
    <xf numFmtId="0" fontId="2" fillId="0" borderId="0" xfId="11" applyFont="1" applyAlignment="1">
      <alignment horizontal="left" vertical="center" wrapText="1"/>
    </xf>
    <xf numFmtId="0" fontId="3" fillId="0" borderId="0" xfId="11" applyFont="1" applyAlignment="1">
      <alignment wrapText="1"/>
    </xf>
    <xf numFmtId="49" fontId="3" fillId="0" borderId="0" xfId="11" applyNumberFormat="1" applyFont="1" applyAlignment="1">
      <alignment horizontal="center" wrapText="1"/>
    </xf>
    <xf numFmtId="0" fontId="3" fillId="0" borderId="0" xfId="10" applyFont="1" applyAlignment="1">
      <alignment horizontal="centerContinuous"/>
    </xf>
    <xf numFmtId="0" fontId="2" fillId="0" borderId="0" xfId="10" applyFont="1" applyAlignment="1">
      <alignment wrapText="1"/>
    </xf>
    <xf numFmtId="1" fontId="3" fillId="0" borderId="0" xfId="10" applyNumberFormat="1" applyFont="1"/>
    <xf numFmtId="0" fontId="2" fillId="0" borderId="0" xfId="10" applyFont="1" applyAlignment="1">
      <alignment horizontal="right" vertical="center" wrapText="1"/>
    </xf>
    <xf numFmtId="0" fontId="3" fillId="0" borderId="9" xfId="8" applyFont="1" applyBorder="1" applyAlignment="1">
      <alignment vertical="top" wrapText="1"/>
    </xf>
    <xf numFmtId="0" fontId="3" fillId="0" borderId="5" xfId="8" applyFont="1" applyBorder="1" applyAlignment="1">
      <alignment horizontal="left" vertical="top" wrapText="1"/>
    </xf>
    <xf numFmtId="49" fontId="2" fillId="0" borderId="0" xfId="8" applyNumberFormat="1" applyFont="1" applyAlignment="1">
      <alignment vertical="top" wrapText="1"/>
    </xf>
    <xf numFmtId="1" fontId="3" fillId="0" borderId="0" xfId="8" applyNumberFormat="1" applyFont="1" applyAlignment="1">
      <alignment vertical="top" wrapText="1"/>
    </xf>
    <xf numFmtId="0" fontId="3" fillId="0" borderId="0" xfId="8" applyFont="1" applyAlignment="1">
      <alignment horizontal="left" vertical="top" wrapText="1"/>
    </xf>
    <xf numFmtId="0" fontId="17" fillId="0" borderId="0" xfId="8" applyFont="1" applyAlignment="1">
      <alignment vertical="top"/>
    </xf>
    <xf numFmtId="49" fontId="3" fillId="3" borderId="5" xfId="12" applyNumberFormat="1" applyFont="1" applyFill="1" applyBorder="1" applyAlignment="1" applyProtection="1">
      <alignment horizontal="left" vertical="center" wrapText="1"/>
      <protection locked="0"/>
    </xf>
    <xf numFmtId="14" fontId="3" fillId="3" borderId="5" xfId="12" applyNumberFormat="1" applyFont="1" applyFill="1" applyBorder="1" applyAlignment="1" applyProtection="1">
      <alignment horizontal="centerContinuous" vertical="center" wrapText="1"/>
      <protection locked="0"/>
    </xf>
    <xf numFmtId="49" fontId="3" fillId="3" borderId="5" xfId="12" applyNumberFormat="1" applyFont="1" applyFill="1" applyBorder="1" applyProtection="1">
      <protection locked="0"/>
    </xf>
    <xf numFmtId="3" fontId="2" fillId="3" borderId="7" xfId="8" applyNumberFormat="1" applyFont="1" applyFill="1" applyBorder="1" applyAlignment="1" applyProtection="1">
      <alignment vertical="top"/>
      <protection locked="0"/>
    </xf>
    <xf numFmtId="3" fontId="2" fillId="3" borderId="8" xfId="8" applyNumberFormat="1" applyFont="1" applyFill="1" applyBorder="1" applyAlignment="1" applyProtection="1">
      <alignment vertical="top"/>
      <protection locked="0"/>
    </xf>
    <xf numFmtId="3" fontId="2" fillId="0" borderId="5" xfId="11" applyNumberFormat="1" applyFont="1" applyBorder="1" applyAlignment="1">
      <alignment vertical="center"/>
    </xf>
    <xf numFmtId="3" fontId="2" fillId="3" borderId="5" xfId="8" applyNumberFormat="1" applyFont="1" applyFill="1" applyBorder="1" applyAlignment="1" applyProtection="1">
      <alignment vertical="center"/>
      <protection locked="0"/>
    </xf>
    <xf numFmtId="3" fontId="2" fillId="0" borderId="13" xfId="11" applyNumberFormat="1" applyFont="1" applyBorder="1" applyAlignment="1">
      <alignment vertical="center"/>
    </xf>
    <xf numFmtId="3" fontId="2" fillId="0" borderId="17" xfId="11" applyNumberFormat="1" applyFont="1" applyBorder="1" applyAlignment="1">
      <alignment vertical="center"/>
    </xf>
    <xf numFmtId="3" fontId="2" fillId="0" borderId="25" xfId="11" applyNumberFormat="1" applyFont="1" applyBorder="1" applyAlignment="1">
      <alignment vertical="center"/>
    </xf>
    <xf numFmtId="0" fontId="23" fillId="6" borderId="33" xfId="12" applyFont="1" applyFill="1" applyBorder="1" applyAlignment="1">
      <alignment horizontal="center" vertical="center"/>
    </xf>
    <xf numFmtId="0" fontId="3" fillId="0" borderId="33" xfId="0" applyFont="1" applyBorder="1" applyAlignment="1">
      <alignment vertical="center" wrapText="1"/>
    </xf>
    <xf numFmtId="0" fontId="3" fillId="0" borderId="33" xfId="12" applyFont="1" applyBorder="1" applyAlignment="1">
      <alignment horizontal="center" vertical="center" wrapText="1"/>
    </xf>
    <xf numFmtId="0" fontId="24" fillId="7" borderId="33" xfId="0" applyFont="1" applyFill="1" applyBorder="1" applyAlignment="1">
      <alignment horizontal="center" vertical="center" wrapText="1"/>
    </xf>
    <xf numFmtId="3" fontId="3" fillId="0" borderId="7" xfId="8" applyNumberFormat="1" applyFont="1" applyBorder="1" applyAlignment="1">
      <alignment vertical="top" wrapText="1"/>
    </xf>
    <xf numFmtId="3" fontId="3" fillId="0" borderId="8" xfId="8" applyNumberFormat="1" applyFont="1" applyBorder="1" applyAlignment="1">
      <alignment vertical="top" wrapText="1"/>
    </xf>
    <xf numFmtId="3" fontId="3" fillId="0" borderId="5" xfId="8" applyNumberFormat="1" applyFont="1" applyBorder="1" applyAlignment="1">
      <alignment vertical="top" wrapText="1"/>
    </xf>
    <xf numFmtId="3" fontId="3" fillId="0" borderId="13" xfId="8" applyNumberFormat="1" applyFont="1" applyBorder="1" applyAlignment="1">
      <alignment vertical="top" wrapText="1"/>
    </xf>
    <xf numFmtId="3" fontId="10" fillId="0" borderId="5" xfId="8" applyNumberFormat="1" applyFont="1" applyBorder="1" applyAlignment="1">
      <alignment vertical="top" wrapText="1"/>
    </xf>
    <xf numFmtId="3" fontId="10" fillId="0" borderId="13" xfId="8" applyNumberFormat="1" applyFont="1" applyBorder="1" applyAlignment="1">
      <alignment vertical="top" wrapText="1"/>
    </xf>
    <xf numFmtId="3" fontId="2" fillId="0" borderId="5" xfId="8" applyNumberFormat="1" applyFont="1" applyBorder="1" applyAlignment="1">
      <alignment vertical="top" wrapText="1"/>
    </xf>
    <xf numFmtId="3" fontId="2" fillId="0" borderId="13" xfId="8" applyNumberFormat="1" applyFont="1" applyBorder="1" applyAlignment="1">
      <alignment vertical="top" wrapText="1"/>
    </xf>
    <xf numFmtId="3" fontId="2" fillId="0" borderId="12" xfId="8" applyNumberFormat="1" applyFont="1" applyBorder="1" applyAlignment="1">
      <alignment vertical="top" wrapText="1"/>
    </xf>
    <xf numFmtId="3" fontId="2" fillId="0" borderId="15" xfId="8" applyNumberFormat="1" applyFont="1" applyBorder="1" applyAlignment="1">
      <alignment vertical="top" wrapText="1"/>
    </xf>
    <xf numFmtId="3" fontId="2" fillId="0" borderId="17" xfId="8" applyNumberFormat="1" applyFont="1" applyBorder="1" applyAlignment="1">
      <alignment vertical="center" wrapText="1"/>
    </xf>
    <xf numFmtId="3" fontId="2" fillId="0" borderId="25" xfId="8" applyNumberFormat="1" applyFont="1" applyBorder="1" applyAlignment="1">
      <alignment vertical="center" wrapText="1"/>
    </xf>
    <xf numFmtId="3" fontId="3" fillId="4" borderId="7" xfId="5" applyNumberFormat="1" applyFont="1" applyFill="1" applyBorder="1" applyAlignment="1">
      <alignment vertical="top" wrapText="1"/>
    </xf>
    <xf numFmtId="3" fontId="3" fillId="4" borderId="8" xfId="5" applyNumberFormat="1" applyFont="1" applyFill="1" applyBorder="1" applyAlignment="1">
      <alignment vertical="top" wrapText="1"/>
    </xf>
    <xf numFmtId="3" fontId="3" fillId="4" borderId="5" xfId="5" applyNumberFormat="1" applyFont="1" applyFill="1" applyBorder="1" applyAlignment="1">
      <alignment vertical="top" wrapText="1"/>
    </xf>
    <xf numFmtId="3" fontId="3" fillId="4" borderId="13" xfId="5" applyNumberFormat="1" applyFont="1" applyFill="1" applyBorder="1" applyAlignment="1">
      <alignment vertical="top" wrapText="1"/>
    </xf>
    <xf numFmtId="3" fontId="10" fillId="0" borderId="5" xfId="8" applyNumberFormat="1" applyFont="1" applyBorder="1" applyAlignment="1">
      <alignment vertical="center" wrapText="1"/>
    </xf>
    <xf numFmtId="3" fontId="10" fillId="0" borderId="13" xfId="8" applyNumberFormat="1" applyFont="1" applyBorder="1" applyAlignment="1">
      <alignment vertical="center" wrapText="1"/>
    </xf>
    <xf numFmtId="3" fontId="2" fillId="0" borderId="5" xfId="5" applyNumberFormat="1" applyFont="1" applyBorder="1" applyAlignment="1">
      <alignment vertical="top" wrapText="1"/>
    </xf>
    <xf numFmtId="3" fontId="2" fillId="0" borderId="13" xfId="5" applyNumberFormat="1" applyFont="1" applyBorder="1" applyAlignment="1">
      <alignment vertical="top" wrapText="1"/>
    </xf>
    <xf numFmtId="3" fontId="3" fillId="0" borderId="5" xfId="5" applyNumberFormat="1" applyFont="1" applyBorder="1" applyAlignment="1">
      <alignment vertical="top" wrapText="1"/>
    </xf>
    <xf numFmtId="3" fontId="3" fillId="0" borderId="13" xfId="5" applyNumberFormat="1" applyFont="1" applyBorder="1" applyAlignment="1">
      <alignment vertical="top" wrapText="1"/>
    </xf>
    <xf numFmtId="3" fontId="3" fillId="0" borderId="12" xfId="5" applyNumberFormat="1" applyFont="1" applyBorder="1" applyAlignment="1">
      <alignment vertical="top" wrapText="1"/>
    </xf>
    <xf numFmtId="3" fontId="3" fillId="0" borderId="15" xfId="5" applyNumberFormat="1" applyFont="1" applyBorder="1" applyAlignment="1">
      <alignment vertical="top" wrapText="1"/>
    </xf>
    <xf numFmtId="3" fontId="3" fillId="0" borderId="7" xfId="5" applyNumberFormat="1" applyFont="1" applyBorder="1" applyAlignment="1">
      <alignment vertical="top" wrapText="1"/>
    </xf>
    <xf numFmtId="3" fontId="3" fillId="0" borderId="8" xfId="5" applyNumberFormat="1" applyFont="1" applyBorder="1" applyAlignment="1">
      <alignment vertical="top" wrapText="1"/>
    </xf>
    <xf numFmtId="3" fontId="3" fillId="0" borderId="13" xfId="8" applyNumberFormat="1" applyFont="1" applyBorder="1" applyAlignment="1">
      <alignment vertical="top"/>
    </xf>
    <xf numFmtId="3" fontId="3" fillId="0" borderId="5" xfId="5" applyNumberFormat="1" applyFont="1" applyBorder="1" applyAlignment="1">
      <alignment vertical="top"/>
    </xf>
    <xf numFmtId="3" fontId="3" fillId="0" borderId="13" xfId="5" applyNumberFormat="1" applyFont="1" applyBorder="1" applyAlignment="1">
      <alignment vertical="top"/>
    </xf>
    <xf numFmtId="3" fontId="3" fillId="0" borderId="12" xfId="5" applyNumberFormat="1" applyFont="1" applyBorder="1" applyAlignment="1">
      <alignment vertical="top"/>
    </xf>
    <xf numFmtId="3" fontId="3" fillId="0" borderId="15" xfId="5" applyNumberFormat="1" applyFont="1" applyBorder="1" applyAlignment="1">
      <alignment vertical="top"/>
    </xf>
    <xf numFmtId="3" fontId="10" fillId="0" borderId="5" xfId="10" applyNumberFormat="1" applyFont="1" applyBorder="1" applyAlignment="1">
      <alignment vertical="center"/>
    </xf>
    <xf numFmtId="3" fontId="10" fillId="0" borderId="13" xfId="10" applyNumberFormat="1" applyFont="1" applyBorder="1" applyAlignment="1">
      <alignment vertical="center"/>
    </xf>
    <xf numFmtId="3" fontId="2" fillId="0" borderId="17" xfId="10" applyNumberFormat="1" applyFont="1" applyBorder="1" applyAlignment="1">
      <alignment vertical="center"/>
    </xf>
    <xf numFmtId="3" fontId="2" fillId="0" borderId="25" xfId="10" applyNumberFormat="1" applyFont="1" applyBorder="1" applyAlignment="1">
      <alignment vertical="center"/>
    </xf>
    <xf numFmtId="3" fontId="3" fillId="0" borderId="7" xfId="10" applyNumberFormat="1" applyFont="1" applyBorder="1" applyAlignment="1">
      <alignment vertical="center"/>
    </xf>
    <xf numFmtId="3" fontId="3" fillId="0" borderId="8" xfId="10" applyNumberFormat="1" applyFont="1" applyBorder="1" applyAlignment="1">
      <alignment vertical="center"/>
    </xf>
    <xf numFmtId="3" fontId="10" fillId="0" borderId="12" xfId="10" applyNumberFormat="1" applyFont="1" applyBorder="1" applyAlignment="1">
      <alignment vertical="center"/>
    </xf>
    <xf numFmtId="3" fontId="10" fillId="0" borderId="15" xfId="10" applyNumberFormat="1" applyFont="1" applyBorder="1" applyAlignment="1">
      <alignment vertical="center"/>
    </xf>
    <xf numFmtId="3" fontId="2" fillId="3" borderId="13" xfId="8" applyNumberFormat="1" applyFont="1" applyFill="1" applyBorder="1" applyAlignment="1" applyProtection="1">
      <alignment vertical="center"/>
      <protection locked="0"/>
    </xf>
    <xf numFmtId="3" fontId="10" fillId="3" borderId="5" xfId="8" applyNumberFormat="1" applyFont="1" applyFill="1" applyBorder="1" applyAlignment="1" applyProtection="1">
      <alignment vertical="center"/>
      <protection locked="0"/>
    </xf>
    <xf numFmtId="3" fontId="10" fillId="3" borderId="13" xfId="8" applyNumberFormat="1" applyFont="1" applyFill="1" applyBorder="1" applyAlignment="1" applyProtection="1">
      <alignment vertical="center"/>
      <protection locked="0"/>
    </xf>
    <xf numFmtId="4" fontId="3" fillId="0" borderId="33" xfId="12" applyNumberFormat="1" applyFont="1" applyBorder="1" applyAlignment="1">
      <alignment horizontal="right" vertical="center" wrapText="1" indent="1"/>
    </xf>
    <xf numFmtId="10" fontId="3" fillId="0" borderId="33" xfId="13" applyNumberFormat="1" applyFont="1" applyFill="1" applyBorder="1" applyAlignment="1" applyProtection="1">
      <alignment horizontal="right" vertical="center" wrapText="1" indent="1"/>
    </xf>
    <xf numFmtId="0" fontId="25" fillId="7" borderId="34" xfId="0" applyFont="1" applyFill="1" applyBorder="1" applyAlignment="1">
      <alignment horizontal="left" vertical="center"/>
    </xf>
    <xf numFmtId="0" fontId="25" fillId="7" borderId="35" xfId="0" applyFont="1" applyFill="1" applyBorder="1" applyAlignment="1">
      <alignment horizontal="left" vertical="center"/>
    </xf>
    <xf numFmtId="0" fontId="26" fillId="7" borderId="36" xfId="0" applyFont="1" applyFill="1" applyBorder="1" applyAlignment="1">
      <alignment horizontal="left" indent="2"/>
    </xf>
    <xf numFmtId="10" fontId="3" fillId="0" borderId="33" xfId="12" applyNumberFormat="1" applyFont="1" applyBorder="1" applyAlignment="1">
      <alignment horizontal="right" vertical="center" wrapText="1" indent="1"/>
    </xf>
    <xf numFmtId="0" fontId="24" fillId="7" borderId="36" xfId="0" applyFont="1" applyFill="1" applyBorder="1" applyAlignment="1">
      <alignment horizontal="center" vertical="center" wrapText="1"/>
    </xf>
    <xf numFmtId="4" fontId="3" fillId="0" borderId="33" xfId="13" applyNumberFormat="1" applyFont="1" applyFill="1" applyBorder="1" applyAlignment="1" applyProtection="1">
      <alignment horizontal="right" vertical="center" wrapText="1" indent="1"/>
    </xf>
    <xf numFmtId="3" fontId="2" fillId="0" borderId="12" xfId="11" applyNumberFormat="1" applyFont="1" applyBorder="1" applyAlignment="1">
      <alignment vertical="center"/>
    </xf>
    <xf numFmtId="3" fontId="2" fillId="4" borderId="5" xfId="11" applyNumberFormat="1" applyFont="1" applyFill="1" applyBorder="1" applyAlignment="1">
      <alignment vertical="center"/>
    </xf>
    <xf numFmtId="3" fontId="3" fillId="0" borderId="11" xfId="9" applyNumberFormat="1" applyFont="1" applyBorder="1" applyAlignment="1">
      <alignment wrapText="1"/>
    </xf>
    <xf numFmtId="3" fontId="3" fillId="0" borderId="22" xfId="9" applyNumberFormat="1" applyFont="1" applyBorder="1" applyAlignment="1">
      <alignment wrapText="1"/>
    </xf>
    <xf numFmtId="3" fontId="2" fillId="0" borderId="19" xfId="9" applyNumberFormat="1" applyFont="1" applyBorder="1" applyAlignment="1">
      <alignment wrapText="1"/>
    </xf>
    <xf numFmtId="3" fontId="2" fillId="0" borderId="20" xfId="9" applyNumberFormat="1" applyFont="1" applyBorder="1" applyAlignment="1">
      <alignment wrapText="1"/>
    </xf>
    <xf numFmtId="3" fontId="2" fillId="0" borderId="12" xfId="9" applyNumberFormat="1" applyFont="1" applyBorder="1" applyAlignment="1">
      <alignment wrapText="1"/>
    </xf>
    <xf numFmtId="3" fontId="2" fillId="0" borderId="15" xfId="9" applyNumberFormat="1" applyFont="1" applyBorder="1" applyAlignment="1">
      <alignment wrapText="1"/>
    </xf>
    <xf numFmtId="0" fontId="1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8" fillId="8" borderId="37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8" fillId="10" borderId="37" xfId="0" applyFont="1" applyFill="1" applyBorder="1" applyAlignment="1">
      <alignment horizontal="center" vertical="center"/>
    </xf>
    <xf numFmtId="0" fontId="28" fillId="11" borderId="37" xfId="0" applyFont="1" applyFill="1" applyBorder="1" applyAlignment="1">
      <alignment horizontal="center" vertical="center"/>
    </xf>
    <xf numFmtId="3" fontId="29" fillId="0" borderId="37" xfId="0" applyNumberFormat="1" applyFont="1" applyBorder="1" applyAlignment="1">
      <alignment horizontal="right" vertical="center" indent="1"/>
    </xf>
    <xf numFmtId="0" fontId="30" fillId="0" borderId="37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 wrapText="1"/>
    </xf>
    <xf numFmtId="3" fontId="3" fillId="0" borderId="33" xfId="12" applyNumberFormat="1" applyFont="1" applyBorder="1" applyAlignment="1">
      <alignment horizontal="right" vertical="center" wrapText="1" indent="1"/>
    </xf>
    <xf numFmtId="0" fontId="3" fillId="12" borderId="5" xfId="6" applyFont="1" applyFill="1" applyBorder="1" applyAlignment="1" applyProtection="1">
      <alignment horizontal="left" vertical="center" wrapText="1"/>
      <protection locked="0"/>
    </xf>
    <xf numFmtId="49" fontId="3" fillId="12" borderId="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30" xfId="12" applyFont="1" applyBorder="1" applyAlignment="1">
      <alignment horizontal="centerContinuous" vertical="center" wrapText="1"/>
    </xf>
    <xf numFmtId="0" fontId="3" fillId="0" borderId="31" xfId="12" applyFont="1" applyBorder="1" applyAlignment="1">
      <alignment horizontal="centerContinuous" vertical="center" wrapText="1"/>
    </xf>
    <xf numFmtId="49" fontId="31" fillId="0" borderId="30" xfId="12" applyNumberFormat="1" applyFont="1" applyBorder="1" applyAlignment="1">
      <alignment horizontal="centerContinuous"/>
    </xf>
    <xf numFmtId="0" fontId="32" fillId="0" borderId="31" xfId="12" applyFont="1" applyBorder="1" applyAlignment="1">
      <alignment horizontal="centerContinuous" vertical="center" wrapText="1"/>
    </xf>
    <xf numFmtId="0" fontId="2" fillId="0" borderId="3" xfId="12" applyFont="1" applyBorder="1" applyAlignment="1">
      <alignment horizontal="centerContinuous" vertical="center" wrapText="1"/>
    </xf>
    <xf numFmtId="0" fontId="31" fillId="0" borderId="30" xfId="12" applyFont="1" applyBorder="1" applyAlignment="1">
      <alignment horizontal="centerContinuous" vertical="center" wrapText="1"/>
    </xf>
    <xf numFmtId="0" fontId="27" fillId="0" borderId="0" xfId="0" applyFont="1"/>
    <xf numFmtId="0" fontId="21" fillId="0" borderId="0" xfId="9" applyFont="1" applyAlignment="1">
      <alignment wrapText="1"/>
    </xf>
    <xf numFmtId="0" fontId="20" fillId="0" borderId="0" xfId="9" applyFont="1" applyAlignment="1">
      <alignment horizontal="left" wrapText="1"/>
    </xf>
    <xf numFmtId="0" fontId="3" fillId="0" borderId="0" xfId="8" applyFont="1" applyAlignment="1" applyProtection="1">
      <alignment horizontal="right" vertical="center" indent="2"/>
      <protection hidden="1"/>
    </xf>
    <xf numFmtId="0" fontId="3" fillId="0" borderId="0" xfId="8" applyFont="1" applyAlignment="1">
      <alignment horizontal="right" vertical="center" indent="2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>
      <alignment vertical="center"/>
    </xf>
    <xf numFmtId="3" fontId="0" fillId="0" borderId="0" xfId="0" applyNumberFormat="1"/>
    <xf numFmtId="0" fontId="33" fillId="0" borderId="0" xfId="0" applyFont="1" applyProtection="1">
      <protection hidden="1"/>
    </xf>
    <xf numFmtId="0" fontId="27" fillId="0" borderId="0" xfId="0" applyFont="1" applyProtection="1">
      <protection hidden="1"/>
    </xf>
    <xf numFmtId="0" fontId="3" fillId="13" borderId="0" xfId="12" applyFont="1" applyFill="1"/>
    <xf numFmtId="0" fontId="27" fillId="14" borderId="0" xfId="0" applyFont="1" applyFill="1"/>
    <xf numFmtId="0" fontId="3" fillId="14" borderId="0" xfId="12" applyFont="1" applyFill="1"/>
    <xf numFmtId="4" fontId="29" fillId="14" borderId="37" xfId="0" applyNumberFormat="1" applyFont="1" applyFill="1" applyBorder="1" applyAlignment="1">
      <alignment horizontal="right" vertical="center" indent="1"/>
    </xf>
    <xf numFmtId="0" fontId="3" fillId="0" borderId="1" xfId="12" applyFont="1" applyBorder="1" applyAlignment="1">
      <alignment horizontal="left" vertical="center" wrapText="1"/>
    </xf>
    <xf numFmtId="0" fontId="9" fillId="0" borderId="0" xfId="0" applyFont="1"/>
    <xf numFmtId="0" fontId="9" fillId="5" borderId="0" xfId="0" applyFont="1" applyFill="1"/>
    <xf numFmtId="165" fontId="9" fillId="5" borderId="0" xfId="0" applyNumberFormat="1" applyFont="1" applyFill="1"/>
    <xf numFmtId="0" fontId="8" fillId="5" borderId="0" xfId="0" applyFont="1" applyFill="1"/>
    <xf numFmtId="165" fontId="9" fillId="0" borderId="0" xfId="0" applyNumberFormat="1" applyFont="1"/>
    <xf numFmtId="3" fontId="9" fillId="0" borderId="0" xfId="0" applyNumberFormat="1" applyFont="1"/>
    <xf numFmtId="0" fontId="9" fillId="0" borderId="0" xfId="0" applyFont="1" applyAlignment="1">
      <alignment horizontal="left" vertical="top"/>
    </xf>
    <xf numFmtId="0" fontId="3" fillId="0" borderId="0" xfId="12" applyFont="1" applyAlignment="1">
      <alignment horizontal="right"/>
    </xf>
    <xf numFmtId="49" fontId="3" fillId="3" borderId="0" xfId="12" applyNumberFormat="1" applyFont="1" applyFill="1" applyProtection="1">
      <protection locked="0"/>
    </xf>
    <xf numFmtId="49" fontId="22" fillId="3" borderId="32" xfId="3" applyNumberFormat="1" applyFill="1" applyBorder="1" applyAlignment="1" applyProtection="1">
      <protection locked="0"/>
    </xf>
    <xf numFmtId="49" fontId="22" fillId="3" borderId="2" xfId="3" applyNumberFormat="1" applyFill="1" applyBorder="1" applyAlignment="1" applyProtection="1">
      <protection locked="0"/>
    </xf>
    <xf numFmtId="49" fontId="22" fillId="3" borderId="5" xfId="3" applyNumberFormat="1" applyFill="1" applyBorder="1" applyAlignment="1" applyProtection="1">
      <protection locked="0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>
      <alignment horizontal="left" vertical="center"/>
    </xf>
    <xf numFmtId="0" fontId="3" fillId="0" borderId="0" xfId="8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10" applyFont="1" applyAlignment="1">
      <alignment horizontal="left" wrapText="1"/>
    </xf>
    <xf numFmtId="0" fontId="20" fillId="0" borderId="0" xfId="9" applyFont="1" applyAlignment="1">
      <alignment horizontal="left" wrapText="1"/>
    </xf>
    <xf numFmtId="0" fontId="2" fillId="0" borderId="28" xfId="11" applyFont="1" applyBorder="1" applyAlignment="1">
      <alignment horizontal="center" vertical="center" wrapText="1"/>
    </xf>
    <xf numFmtId="0" fontId="2" fillId="0" borderId="24" xfId="11" applyFont="1" applyBorder="1" applyAlignment="1">
      <alignment horizontal="center" vertical="center" wrapText="1"/>
    </xf>
    <xf numFmtId="0" fontId="2" fillId="0" borderId="11" xfId="11" applyFont="1" applyBorder="1" applyAlignment="1">
      <alignment horizontal="center" vertical="center" wrapText="1"/>
    </xf>
    <xf numFmtId="0" fontId="2" fillId="0" borderId="5" xfId="11" applyFont="1" applyBorder="1" applyAlignment="1">
      <alignment horizontal="center" vertical="center" wrapText="1"/>
    </xf>
    <xf numFmtId="0" fontId="2" fillId="0" borderId="27" xfId="11" applyFont="1" applyBorder="1" applyAlignment="1">
      <alignment horizontal="center" vertical="center" wrapText="1"/>
    </xf>
    <xf numFmtId="0" fontId="2" fillId="0" borderId="23" xfId="11" applyFont="1" applyBorder="1" applyAlignment="1">
      <alignment horizontal="center" vertical="center" wrapText="1"/>
    </xf>
    <xf numFmtId="0" fontId="2" fillId="0" borderId="21" xfId="11" applyFont="1" applyBorder="1" applyAlignment="1">
      <alignment horizontal="center" vertical="center" wrapText="1"/>
    </xf>
    <xf numFmtId="49" fontId="2" fillId="0" borderId="28" xfId="11" applyNumberFormat="1" applyFont="1" applyBorder="1" applyAlignment="1">
      <alignment horizontal="center" vertical="center" wrapText="1"/>
    </xf>
    <xf numFmtId="49" fontId="2" fillId="0" borderId="24" xfId="11" applyNumberFormat="1" applyFont="1" applyBorder="1" applyAlignment="1">
      <alignment horizontal="center" vertical="center" wrapText="1"/>
    </xf>
    <xf numFmtId="49" fontId="2" fillId="0" borderId="11" xfId="11" applyNumberFormat="1" applyFont="1" applyBorder="1" applyAlignment="1">
      <alignment horizontal="center" vertical="center" wrapText="1"/>
    </xf>
    <xf numFmtId="0" fontId="2" fillId="0" borderId="12" xfId="11" applyFont="1" applyBorder="1" applyAlignment="1">
      <alignment horizontal="center" vertical="center" wrapText="1"/>
    </xf>
  </cellXfs>
  <cellStyles count="14">
    <cellStyle name="Currency 2" xfId="1"/>
    <cellStyle name="Euro" xfId="2"/>
    <cellStyle name="Hyperlink" xfId="3" builtinId="8"/>
    <cellStyle name="Normal" xfId="0" builtinId="0"/>
    <cellStyle name="Normal 16" xfId="4"/>
    <cellStyle name="Normal 2" xfId="5"/>
    <cellStyle name="Normal_El. 7.5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  <cellStyle name="Normal_Финансов отчет" xfId="12"/>
    <cellStyle name="Percent" xfId="13" builtinId="5"/>
  </cellStyles>
  <dxfs count="1">
    <dxf>
      <font>
        <color rgb="FFFF0000"/>
      </font>
      <fill>
        <patternFill>
          <bgColor rgb="FFFFCC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:schema xmlns:xs="http://www.w3.org/2001/XMLSchema" xmlns="" elementFormDefault="qualified" attributeFormDefault="unqualified">
      <xs:simpleType name="integer">
        <xs:restriction base="xs:integer">
          <xs:maxInclusive value="9999999999"/>
          <xs:minInclusive value="-9999999999"/>
        </xs:restriction>
      </xs:simpleType>
      <xs:complexType name="BalanceIndicatorsType">
        <xs:sequence>
          <xs:element name="assets" minOccurs="0">
            <xs:annotation>
              <xs:documentation>АКТИВИ</xs:documentation>
            </xs:annotation>
            <xs:complexType>
              <xs:sequence>
                <xs:element name="nonCurrentAssets" minOccurs="0">
                  <xs:annotation>
                    <xs:documentation>А. Нетекущи активи</xs:documentation>
                  </xs:annotation>
                  <xs:complexType>
                    <xs:sequence>
                      <xs:element name="propertiesEquipment" minOccurs="0">
                        <xs:annotation>
                          <xs:documentation>I. Имоти, машини, съоръжения и оборудване</xs:documentation>
                        </xs:annotation>
                        <xs:complexType>
                          <xs:sequence>
                            <xs:element name="lands" type="integer" minOccurs="0">
                              <xs:annotation>
                                <xs:documentation>1. Земи (терени)</xs:documentation>
                              </xs:annotation>
                            </xs:element>
                            <xs:element name="buildings" type="integer" minOccurs="0">
                              <xs:annotation>
                                <xs:documentation>2. Сгради и конструкции</xs:documentation>
                              </xs:annotation>
                            </xs:element>
                            <xs:element name="machines" type="integer" minOccurs="0">
                              <xs:annotation>
                                <xs:documentation>3. Машини и оборудване </xs:documentation>
                              </xs:annotation>
                            </xs:element>
                            <xs:element name="facilities" type="integer" minOccurs="0">
                              <xs:annotation>
                                <xs:documentation>4. Съоръжения</xs:documentation>
                              </xs:annotation>
                            </xs:element>
                            <xs:element name="vehicles" type="integer" minOccurs="0">
                              <xs:annotation>
                                <xs:documentation>5. Транспортни средства </xs:documentation>
                              </xs:annotation>
                            </xs:element>
                            <xs:element name="businessInventory" type="integer" minOccurs="0">
                              <xs:annotation>
                                <xs:documentation>6. Стопански инвентар</xs:documentation>
                              </xs:annotation>
                            </xs:element>
                            <xs:element name="acqLiqTangibleAssets" type="integer" minOccurs="0">
                              <xs:annotation>
                                <xs:documentation>7. Разходи за придобиване и ликвидация на дълготрайни материални активи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 </xs:documentation>
                              </xs:annotation>
                            </xs:element>
                          </xs:sequence>
                        </xs:complexType>
                      </xs:element>
                      <xs:element name="investProperties" type="integer" minOccurs="0">
                        <xs:annotation>
                          <xs:documentation>II. Инвестиционни имоти</xs:documentation>
                        </xs:annotation>
                      </xs:element>
                      <xs:element name="biologicalAssets" type="integer" minOccurs="0">
                        <xs:annotation>
                          <xs:documentation>III. Биологични активи</xs:documentation>
                        </xs:annotation>
                      </xs:element>
                      <xs:element name="intangibleAssets" minOccurs="0">
                        <xs:annotation>
                          <xs:documentation>IV. Нематериални активи</xs:documentation>
                        </xs:annotation>
                        <xs:complexType>
                          <xs:sequence>
                            <xs:element name="propertyRights" type="integer" minOccurs="0">
                              <xs:annotation>
                                <xs:documentation>1. Права върху собственост</xs:documentation>
                              </xs:annotation>
                            </xs:element>
                            <xs:element name="softwareProducts" type="integer" minOccurs="0">
                              <xs:annotation>
                                <xs:documentation>2. Програмни продукти</xs:documentation>
                              </xs:annotation>
                            </xs:element>
                            <xs:element name="developmentProducts" type="integer" minOccurs="0">
                              <xs:annotation>
                                <xs:documentation>3. Продукти от развойна дейност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commercialReputation" minOccurs="0">
                        <xs:annotation>
                          <xs:documentation>V. Търговска репутация</xs:documentation>
                        </xs:annotation>
                        <xs:complexType>
                          <xs:sequence>
                            <xs:element name="positive" type="integer" minOccurs="0">
                              <xs:annotation>
                                <xs:documentation>1. Положителна репутация</xs:documentation>
                              </xs:annotation>
                            </xs:element>
                            <xs:element name="negative" type="integer" minOccurs="0">
                              <xs:annotation>
                                <xs:documentation>2. Отрицателна репутация</xs:documentation>
                              </xs:annotation>
                            </xs:element>
                          </xs:sequence>
                        </xs:complexType>
                      </xs:element>
                      <xs:element name="finAssets" minOccurs="0">
                        <xs:annotation>
                          <xs:documentation>VI. Финансови активи</xs:documentation>
                        </xs:annotation>
                        <xs:complexType>
                          <xs:sequence>
                            <xs:element name="investIn" minOccurs="0">
                              <xs:annotation>
                                <xs:documentation>1. Инвестиции в:</xs:documentation>
                              </xs:annotation>
                              <xs:complexType>
                                <xs:sequence>
                                  <xs:element name="subsidiaries" type="integer" minOccurs="0">
                                    <xs:annotation>
                                      <xs:documentation>дъщерни предприятия</xs:documentation>
                                    </xs:annotation>
                                  </xs:element>
                                  <xs:element name="jointVentures" type="integer" minOccurs="0">
                                    <xs:annotation>
                                      <xs:documentation>смесени предприятия</xs:documentation>
                                    </xs:annotation>
                                  </xs:element>
                                  <xs:element name="associatedEnterprises" type="integer" minOccurs="0">
                                    <xs:annotation>
                                      <xs:documentation>асоциирани предприятия</xs:documentation>
                                    </xs:annotation>
                                  </xs:element>
                                  <xs:element name="otherBusinesses" type="integer" minOccurs="0">
                                    <xs:annotation>
                                      <xs:documentation>други предприятия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heldToMaturity" minOccurs="0">
                              <xs:annotation>
                                <xs:documentation>2. Държани до настъпване на падеж</xs:documentation>
                              </xs:annotation>
                              <xs:complexType>
                                <xs:sequence>
                                  <xs:element name="governmentSecurities" type="integer" minOccurs="0">
                                    <xs:annotation>
                                      <xs:documentation>държавни ценни книжа</xs:documentation>
                                    </xs:annotation>
                                  </xs:element>
                                  <xs:element name="bonds" type="integer" minOccurs="0">
                                    <xs:annotation>
                                      <xs:documentation>облигации, в т.ч.:</xs:documentation>
                                    </xs:annotation>
                                  </xs:element>
                                  <xs:element name="municipalBonds" type="integer" minOccurs="0">
                                    <xs:annotation>
                                      <xs:documentation>общински облигации</xs:documentation>
                                    </xs:annotation>
                                  </xs:element>
                                  <xs:element name="others" type="integer" minOccurs="0">
                                    <xs:annotation>
                                      <xs:documentation>други инвестиции, държани до настъпване на падеж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others" type="integer" minOccurs="0">
                              <xs:annotation>
                                <xs:documentation>3.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tradeReceivables" minOccurs="0">
                        <xs:annotation>
                          <xs:documentation>VII. Търговски и други вземания</xs:documentation>
                        </xs:annotation>
                        <xs:complexType>
                          <xs:sequence>
                            <xs:element name="affiliatedCompanies" type="integer" minOccurs="0">
                              <xs:annotation>
                                <xs:documentation>1. Вземания от свързани предприятия</xs:documentation>
                              </xs:annotation>
                            </xs:element>
                            <xs:element name="tradeLoans" type="integer" minOccurs="0">
                              <xs:annotation>
                                <xs:documentation>2. Вземания по търговски заеми</xs:documentation>
                              </xs:annotation>
                            </xs:element>
                            <xs:element name="financeLease" type="integer" minOccurs="0">
                              <xs:annotation>
                                <xs:documentation>3. Вземания по финансов лизинг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futureExpenses" type="integer" minOccurs="0">
                        <xs:annotation>
                          <xs:documentation>VIII. Разходи за бъдещи периоди</xs:documentation>
                        </xs:annotation>
                      </xs:element>
                      <xs:element name="deferredTaxAssets" type="integer" minOccurs="0">
                        <xs:annotation>
                          <xs:documentation>IX. Активи по отсрочени данъци</xs:documentation>
                        </xs:annotation>
                      </xs:element>
                    </xs:sequence>
                  </xs:complexType>
                </xs:element>
                <xs:element name="currentAssets" minOccurs="0">
                  <xs:annotation>
                    <xs:documentation>Б. Текущи активи</xs:documentation>
                  </xs:annotation>
                  <xs:complexType>
                    <xs:sequence>
                      <xs:element name="inventories" minOccurs="0">
                        <xs:annotation>
                          <xs:documentation>I. Материални запаси</xs:documentation>
                        </xs:annotation>
                        <xs:complexType>
                          <xs:sequence>
                            <xs:element name="materials" type="integer" minOccurs="0">
                              <xs:annotation>
                                <xs:documentation>1. Материали</xs:documentation>
                              </xs:annotation>
                            </xs:element>
                            <xs:element name="production" type="integer" minOccurs="0">
                              <xs:annotation>
                                <xs:documentation>2. Продукция</xs:documentation>
                              </xs:annotation>
                            </xs:element>
                            <xs:element name="goods" type="integer" minOccurs="0">
                              <xs:annotation>
                                <xs:documentation>3. Стоки</xs:documentation>
                              </xs:annotation>
                            </xs:element>
                            <xs:element name="workInProgress" type="integer" minOccurs="0">
                              <xs:annotation>
                                <xs:documentation>4. Незавършено производство</xs:documentation>
                              </xs:annotation>
                            </xs:element>
                            <xs:element name="biologicalAssets" type="integer" minOccurs="0">
                              <xs:annotation>
                                <xs:documentation>5. Биологични активи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6.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tradeReceivables" minOccurs="0">
                        <xs:annotation>
                          <xs:documentation>II. Търговски и  други вземания</xs:documentation>
                        </xs:annotation>
                        <xs:complexType>
                          <xs:sequence>
                            <xs:element name="receivablesAffiliatedCompanies" type="integer" minOccurs="0">
                              <xs:annotation>
                                <xs:documentation>1. Вземания от свързани предприятия</xs:documentation>
                              </xs:annotation>
                            </xs:element>
                            <xs:element name="receivablesCustomersSuppliers" type="integer" minOccurs="0">
                              <xs:annotation>
                                <xs:documentation>2. Вземания от клиенти и доставчици</xs:documentation>
                              </xs:annotation>
                            </xs:element>
                            <xs:element name="advancesGranted" type="integer" minOccurs="0">
                              <xs:annotation>
                                <xs:documentation>3. Предоставени аванси</xs:documentation>
                              </xs:annotation>
                            </xs:element>
                            <xs:element name="receivablesGrantedCommercialLoans" type="integer" minOccurs="0">
                              <xs:annotation>
                                <xs:documentation>4. Вземания по предоставени търговски заеми</xs:documentation>
                              </xs:annotation>
                            </xs:element>
                            <xs:element name="litigationClaims" type="integer" minOccurs="0">
                              <xs:annotation>
                                <xs:documentation>5. Съдебни и присъдени вземания</xs:documentation>
                              </xs:annotation>
                            </xs:element>
                            <xs:element name="taxRecovery" type="integer" minOccurs="0">
                              <xs:annotation>
                                <xs:documentation>6. Данъци за възстановяване</xs:documentation>
                              </xs:annotation>
                            </xs:element>
                            <xs:element name="receivablesPersonnel" type="integer" minOccurs="0">
                              <xs:annotation>
                                <xs:documentation>7. Вземания от персонала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finAssets" minOccurs="0">
                        <xs:annotation>
                          <xs:documentation>III.Финансови активи</xs:documentation>
                        </xs:annotation>
                        <xs:complexType>
                          <xs:sequence>
                            <xs:element name="finAssetsKeptForTrading" minOccurs="0">
                              <xs:annotation>
                                <xs:documentation>1. Финансови активи, държани за търгуване в т. ч.</xs:documentation>
                              </xs:annotation>
                              <xs:complexType>
                                <xs:sequence>
                                  <xs:element name="debtSecurities" type="integer" minOccurs="0">
                                    <xs:annotation>
                                      <xs:documentation>дългови ценни книжа</xs:documentation>
                                    </xs:annotation>
                                  </xs:element>
                                  <xs:element name="derivatives" type="integer" minOccurs="0">
                                    <xs:annotation>
                                      <xs:documentation>дeривативи</xs:documentation>
                                    </xs:annotation>
                                  </xs:element>
                                  <xs:element name="others" type="integer" minOccurs="0">
                                    <xs:annotation>
                                      <xs:documentation>други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finAssetsForSale" type="integer" minOccurs="0">
                              <xs:annotation>
                                <xs:documentation>2. Финансови активи, обявени за продажба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3.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cashAndCashEquivalents" minOccurs="0">
                        <xs:annotation>
                          <xs:documentation>IV. Парични средства и парични еквиваленти</xs:documentation>
                        </xs:annotation>
                        <xs:complexType>
                          <xs:sequence>
                            <xs:element name="finAssetsCash" type="integer" minOccurs="0">
                              <xs:annotation>
                                <xs:documentation>1. Парични средства в брой</xs:documentation>
                              </xs:annotation>
                            </xs:element>
                            <xs:element name="finAssetsTimeDeposits" type="integer" minOccurs="0">
                              <xs:annotation>
                                <xs:documentation>2. Парични средства в безсрочни депозити</xs:documentation>
                              </xs:annotation>
                            </xs:element>
                            <xs:element name="blockedFunds" type="integer" minOccurs="0">
                              <xs:annotation>
                                <xs:documentation>3. Блокирани парични средства</xs:documentation>
                              </xs:annotation>
                            </xs:element>
                            <xs:element name="moneyEquivalents" type="integer" minOccurs="0">
                              <xs:annotation>
                                <xs:documentation>4. Парични еквиваленти</xs:documentation>
                              </xs:annotation>
                            </xs:element>
                          </xs:sequence>
                        </xs:complexType>
                      </xs:element>
                      <xs:element name="futureExpenses" type="integer" minOccurs="0">
                        <xs:annotation>
                          <xs:documentation>V. Разходи за бъдещи периоди 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  <xs:element name="passives" minOccurs="0">
            <xs:annotation>
              <xs:documentation>СОБСТВЕН КАПИТАЛ, МАЛЦИНСТВЕНО УЧАСТИЕ И ПАСИВИ</xs:documentation>
            </xs:annotation>
            <xs:complexType>
              <xs:sequence>
                <xs:element name="equity" minOccurs="0">
                  <xs:annotation>
                    <xs:documentation>А. СОБСТВЕН КАПИТАЛ</xs:documentation>
                  </xs:annotation>
                  <xs:complexType>
                    <xs:sequence>
                      <xs:element name="capitalStock" minOccurs="0">
                        <xs:annotation>
                          <xs:documentation>I. Основен капитал</xs:documentation>
                        </xs:annotation>
                        <xs:complexType>
                          <xs:sequence>
                            <xs:element name="registeredContributedCapital" type="integer" minOccurs="0">
                              <xs:annotation>
                                <xs:documentation>Записан и внесен капитал т.ч.:  </xs:documentation>
                              </xs:annotation>
                            </xs:element>
                            <xs:element name="ordinaryShares" type="integer" minOccurs="0">
                              <xs:annotation>
                                <xs:documentation>обикновени акции</xs:documentation>
                              </xs:annotation>
                            </xs:element>
                            <xs:element name="preferredShares" type="integer" minOccurs="0">
                              <xs:annotation>
                                <xs:documentation>привилегировани акции</xs:documentation>
                              </xs:annotation>
                            </xs:element>
                            <xs:element name="treasuryOrdinarySharesRepurchased" type="integer" minOccurs="0">
                              <xs:annotation>
                                <xs:documentation>Изкупени собствени обикновени акции</xs:documentation>
                              </xs:annotation>
                            </xs:element>
                            <xs:element name="ownPreferredSharesRepurchased" type="integer" minOccurs="0">
                              <xs:annotation>
                                <xs:documentation>Изкупени собствени привилегировани акции</xs:documentation>
                              </xs:annotation>
                            </xs:element>
                            <xs:element name="unpaidCapital" type="integer" minOccurs="0">
                              <xs:annotation>
                                <xs:documentation>Невнесен капитал</xs:documentation>
                              </xs:annotation>
                            </xs:element>
                          </xs:sequence>
                        </xs:complexType>
                      </xs:element>
                      <xs:element name="reserves" minOccurs="0">
                        <xs:annotation>
                          <xs:documentation>II. Резерви</xs:documentation>
                        </xs:annotation>
                        <xs:complexType>
                          <xs:sequence>
                            <xs:element name="premReserves" type="integer" minOccurs="0">
                              <xs:annotation>
                                <xs:documentation>1. Премийни резерви  при емитиране на ценни книжа </xs:documentation>
                              </xs:annotation>
                            </xs:element>
                            <xs:element name="subsequentValuationAssetsReserve" type="integer" minOccurs="0">
                              <xs:annotation>
                                <xs:documentation>2. Резерв от последващи оценки на активите и пасивите</xs:documentation>
                              </xs:annotation>
                            </xs:element>
                            <xs:element name="targetReserve" minOccurs="0">
                              <xs:annotation>
                                <xs:documentation>3. Целеви резерви, в т.ч.:</xs:documentation>
                              </xs:annotation>
                              <xs:complexType>
                                <xs:sequence>
                                  <xs:element name="generalReserves" type="integer" minOccurs="0">
                                    <xs:annotation>
                                      <xs:documentation>общи резерви</xs:documentation>
                                    </xs:annotation>
                                  </xs:element>
                                  <xs:element name="specializedReserves" type="integer" minOccurs="0">
                                    <xs:annotation>
                                      <xs:documentation>специализирани резерви</xs:documentation>
                                    </xs:annotation>
                                  </xs:element>
                                  <xs:element name="otherReserves" type="integer" minOccurs="0">
                                    <xs:annotation>
                                      <xs:documentation>други резерви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</xs:sequence>
                        </xs:complexType>
                      </xs:element>
                      <xs:element name="finResult" minOccurs="0">
                        <xs:annotation>
                          <xs:documentation>III. Финансов резултат</xs:documentation>
                        </xs:annotation>
                        <xs:complexType>
                          <xs:sequence>
                            <xs:element name="accumulatedProfit" minOccurs="0">
                              <xs:annotation>
                                <xs:documentation>1. Натрупана печалба  (загуба) в т.ч.:</xs:documentation>
                              </xs:annotation>
                              <xs:complexType>
                                <xs:sequence>
                                  <xs:element name="retainedEarnings" type="integer" minOccurs="0">
                                    <xs:annotation>
                                      <xs:documentation>неразпределена печалба</xs:documentation>
                                    </xs:annotation>
                                  </xs:element>
                                  <xs:element name="uncoveredLoss" type="integer" minOccurs="0">
                                    <xs:annotation>
                                      <xs:documentation>непокрита загуба</xs:documentation>
                                    </xs:annotation>
                                  </xs:element>
                                  <xs:element name="oneTimeEffectChangesAccountingPolicy" type="integer" minOccurs="0">
                                    <xs:annotation>
                                      <xs:documentation>еднократен ефект от промени в счетоводната политика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currentProfit" type="integer" minOccurs="0">
                              <xs:annotation>
                                <xs:documentation>2. Текуща печалба</xs:documentation>
                              </xs:annotation>
                            </xs:element>
                            <xs:element name="currentLoss" type="integer" minOccurs="0">
                              <xs:annotation>
                                <xs:documentation>3. Текуща загуба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minorityParticipation" type="integer" minOccurs="0">
                  <xs:annotation>
                    <xs:documentation>Б. МАЛЦИНСТВЕНО УЧАСТИЕ</xs:documentation>
                  </xs:annotation>
                </xs:element>
                <xs:element name="nonCurrentLiabilities" minOccurs="0">
                  <xs:annotation>
                    <xs:documentation>В. НЕТЕКУЩИ ПАСИВИ</xs:documentation>
                  </xs:annotation>
                  <xs:complexType>
                    <xs:sequence>
                      <xs:element name="commercialOtherObligations" minOccurs="0">
                        <xs:annotation>
                          <xs:documentation>I. Търговски и други задължения</xs:documentation>
                        </xs:annotation>
                        <xs:complexType>
                          <xs:sequence>
                            <xs:element name="relatedEnterprises" type="integer" minOccurs="0">
                              <xs:annotation>
                                <xs:documentation>1. Задължения към свързани предприятия</xs:documentation>
                              </xs:annotation>
                            </xs:element>
                            <xs:element name="receivedLoansBanksNonBanks" type="integer" minOccurs="0">
                              <xs:annotation>
                                <xs:documentation>2.Задължения по получени заеми от банки и небанкови финансови институции</xs:documentation>
                              </xs:annotation>
                            </xs:element>
                            <xs:element name="zunk" type="integer" minOccurs="0">
                              <xs:annotation>
                                <xs:documentation>3. Задължения по ЗУНК</xs:documentation>
                              </xs:annotation>
                            </xs:element>
                            <xs:element name="commercialLoans" type="integer" minOccurs="0">
                              <xs:annotation>
                                <xs:documentation>4. Задължения по получени търговски заеми</xs:documentation>
                              </xs:annotation>
                            </xs:element>
                            <xs:element name="bondLoans" type="integer" minOccurs="0">
                              <xs:annotation>
                                <xs:documentation>5. Задължения по облигационни заеми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6. Други</xs:documentation>
                              </xs:annotation>
                            </xs:element>
                          </xs:sequence>
                        </xs:complexType>
                      </xs:element>
                      <xs:element name="otherNonCurrentLiabilities" type="integer" minOccurs="0">
                        <xs:annotation>
                          <xs:documentation>II. Други нетекущи пасиви</xs:documentation>
                        </xs:annotation>
                      </xs:element>
                      <xs:element name="incomeFuturePeriods" type="integer" minOccurs="0">
                        <xs:annotation>
                          <xs:documentation>III. Приходи за бъдещи периоди</xs:documentation>
                        </xs:annotation>
                      </xs:element>
                      <xs:element name="deferredTaxLiabilities" type="integer" minOccurs="0">
                        <xs:annotation>
                          <xs:documentation>IV. Пасиви по отсрочени данъци</xs:documentation>
                        </xs:annotation>
                      </xs:element>
                      <xs:element name="funds" type="integer" minOccurs="0">
                        <xs:annotation>
                          <xs:documentation>V.Финансирания</xs:documentation>
                        </xs:annotation>
                      </xs:element>
                    </xs:sequence>
                  </xs:complexType>
                </xs:element>
                <xs:element name="currentLiabilities" minOccurs="0">
                  <xs:annotation>
                    <xs:documentation>Г. ТЕКУЩИ ПАСИВИ</xs:documentation>
                  </xs:annotation>
                  <xs:complexType>
                    <xs:sequence>
                      <xs:element name="commercialOtherObligations" minOccurs="0">
                        <xs:annotation>
                          <xs:documentation>I. Търговски и други задължения</xs:documentation>
                        </xs:annotation>
                        <xs:complexType>
                          <xs:sequence>
                            <xs:element name="liabilitiesLoansBankNonBank" type="integer" minOccurs="0">
                              <xs:annotation>
                                <xs:documentation>1. Задължения по получени заеми към банки и небанкови финансови институции</xs:documentation>
                              </xs:annotation>
                            </xs:element>
                            <xs:element name="currentPartNonCurrentLiabilities" type="integer" minOccurs="0">
                              <xs:annotation>
                                <xs:documentation>2. Текуща част от нетекущите задължения</xs:documentation>
                              </xs:annotation>
                            </xs:element>
                            <xs:element name="currentObligations" minOccurs="0">
                              <xs:annotation>
                                <xs:documentation>3. Текущи задължения, в т.ч.:</xs:documentation>
                              </xs:annotation>
                              <xs:complexType>
                                <xs:sequence>
                                  <xs:element name="obligationsRelatedEnterprises" type="integer" minOccurs="0">
                                    <xs:annotation>
                                      <xs:documentation>задължения към свързани предприятия</xs:documentation>
                                    </xs:annotation>
                                  </xs:element>
                                  <xs:element name="obligationsReceivedCommercialLoans" type="integer" minOccurs="0">
                                    <xs:annotation>
                                      <xs:documentation>задължения по получени търговски заеми</xs:documentation>
                                    </xs:annotation>
                                  </xs:element>
                                  <xs:element name="obligationsSuppliersCustomers" type="integer" minOccurs="0">
                                    <xs:annotation>
                                      <xs:documentation>задължения към доставчици и клиенти</xs:documentation>
                                    </xs:annotation>
                                  </xs:element>
                                  <xs:element name="advancesReceived" type="integer" minOccurs="0">
                                    <xs:annotation>
                                      <xs:documentation>получени аванси</xs:documentation>
                                    </xs:annotation>
                                  </xs:element>
                                  <xs:element name="dutiesStaff" type="integer" minOccurs="0">
                                    <xs:annotation>
                                      <xs:documentation>задължения към персонала</xs:documentation>
                                    </xs:annotation>
                                  </xs:element>
                                  <xs:element name="obligationsInsuranceCompanies" type="integer" minOccurs="0">
                                    <xs:annotation>
                                      <xs:documentation>задължения към осигурителни предприятия</xs:documentation>
                                    </xs:annotation>
                                  </xs:element>
                                  <xs:element name="taxObligations" type="integer" minOccurs="0">
                                    <xs:annotation>
                                      <xs:documentation>данъчни задължения</xs:documentation>
                                    </xs:annotation>
                                  </xs:element>
                                </xs:sequence>
                              </xs:complexType>
                            </xs:element>
                            <xs:element name="others" type="integer" minOccurs="0">
                              <xs:annotation>
                                <xs:documentation>4. Други</xs:documentation>
                              </xs:annotation>
                            </xs:element>
                            <xs:element name="provisions" type="integer" minOccurs="0">
                              <xs:annotation>
                                <xs:documentation>5. Провизии</xs:documentation>
                              </xs:annotation>
                            </xs:element>
                          </xs:sequence>
                        </xs:complexType>
                      </xs:element>
                      <xs:element name="otherCurrentLiabilities" type="integer" minOccurs="0">
                        <xs:annotation>
                          <xs:documentation>II. Други текущи пасиви</xs:documentation>
                        </xs:annotation>
                      </xs:element>
                      <xs:element name="futureIncome" type="integer" minOccurs="0">
                        <xs:annotation>
                          <xs:documentation>III. Приходи за бъдещи периоди</xs:documentation>
                        </xs:annotation>
                      </xs:element>
                      <xs:element name="funds" type="integer" minOccurs="0">
                        <xs:annotation>
                          <xs:documentation>IV. Финансирания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</xs:sequence>
      </xs:complexType>
      <xs:complexType name="IncomeIndicatorsType">
        <xs:sequence>
          <xs:element name="expenses" minOccurs="0">
            <xs:annotation>
              <xs:documentation>Разходи</xs:documentation>
            </xs:annotation>
            <xs:complexType>
              <xs:sequence>
                <xs:element name="activityCosts" minOccurs="0">
                  <xs:annotation>
                    <xs:documentation>А. Разходи за дейността</xs:documentation>
                  </xs:annotation>
                  <xs:complexType>
                    <xs:sequence>
                      <xs:element name="economicElementsCosts" minOccurs="0">
                        <xs:annotation>
                          <xs:documentation>I. Разходи по икономически елементи</xs:documentation>
                        </xs:annotation>
                        <xs:complexType>
                          <xs:sequence>
                            <xs:element name="costOfMaterials" type="integer" minOccurs="0">
                              <xs:annotation>
                                <xs:documentation>1. Разходи за материали</xs:documentation>
                              </xs:annotation>
                            </xs:element>
                            <xs:element name="costsForExternalServices" type="integer" minOccurs="0">
                              <xs:annotation>
                                <xs:documentation>2. Разходи за външни услуги</xs:documentation>
                              </xs:annotation>
                            </xs:element>
                            <xs:element name="depreciationExpenses" type="integer" minOccurs="0">
                              <xs:annotation>
                                <xs:documentation>3. Разходи за амортизации</xs:documentation>
                              </xs:annotation>
                            </xs:element>
                            <xs:element name="remunerationExpenses" type="integer" minOccurs="0">
                              <xs:annotation>
                                <xs:documentation>4. Разходи за възнаграждения</xs:documentation>
                              </xs:annotation>
                            </xs:element>
                            <xs:element name="insuranceCosts" type="integer" minOccurs="0">
                              <xs:annotation>
                                <xs:documentation>5. Разходи за осигуровки</xs:documentation>
                              </xs:annotation>
                            </xs:element>
                            <xs:element name="balanceValueOfSoldAssets" type="integer" minOccurs="0">
                              <xs:annotation>
                                <xs:documentation>6. Балансова стойност на продадени активи (без продукция)</xs:documentation>
                              </xs:annotation>
                            </xs:element>
                            <xs:element name="changeInInventoriesOfProductionAndWorkInProgress" type="integer" minOccurs="0">
                              <xs:annotation>
                                <xs:documentation>7. Изменение на запасите от продукция и незавършено производство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8. Други, в т.ч.:</xs:documentation>
                              </xs:annotation>
                            </xs:element>
                            <xs:element name="impairmentOfAssets" type="integer" minOccurs="0">
                              <xs:annotation>
                                <xs:documentation>обезценка на активи</xs:documentation>
                              </xs:annotation>
                            </xs:element>
                            <xs:element name="provisions" type="integer" minOccurs="0">
                              <xs:annotation>
                                <xs:documentation>провизии</xs:documentation>
                              </xs:annotation>
                            </xs:element>
                          </xs:sequence>
                        </xs:complexType>
                      </xs:element>
                      <xs:element name="financialCosts" minOccurs="0">
                        <xs:annotation>
                          <xs:documentation>II. Финансови   разходи</xs:documentation>
                        </xs:annotation>
                        <xs:complexType>
                          <xs:sequence>
                            <xs:element name="interestExpense" type="integer" minOccurs="0">
                              <xs:annotation>
                                <xs:documentation>1. Разходи за лихви</xs:documentation>
                              </xs:annotation>
                            </xs:element>
                            <xs:element name="negativeDifferencesFromOperationsWithFinancialAssetsAndInstruments" type="integer" minOccurs="0">
                              <xs:annotation>
                                <xs:documentation>2. Отрицателни разлики от операции с финансови активи и инструменти</xs:documentation>
                              </xs:annotation>
                            </xs:element>
                            <xs:element name="negativeDifferencesFromChangesInExchangeRates" type="integer" minOccurs="0">
                              <xs:annotation>
                                <xs:documentation>3. Отрицателни разлики от промяна на валутни курсове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 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activityProfit" minOccurs="0">
                  <xs:annotation>
                    <xs:documentation>В.  Печалба от дейността</xs:documentation>
                  </xs:annotation>
                  <xs:complexType>
                    <xs:sequence>
                      <xs:element name="shareOfProfitOfAssociatesAndJointVentures" type="integer" minOccurs="0">
                        <xs:annotation>
                          <xs:documentation>III. Дял от печалбата на асоциирани и съвместни предприятия</xs:documentation>
                        </xs:annotation>
                      </xs:element>
                      <xs:element name="exceptionalCosts" type="integer" minOccurs="0">
                        <xs:annotation>
                          <xs:documentation>IV. Извънредни разходи</xs:documentation>
                        </xs:annotation>
                      </xs:element>
                    </xs:sequence>
                  </xs:complexType>
                </xs:element>
                <xs:element name="profitBeforeTaxes" minOccurs="0">
                  <xs:annotation>
                    <xs:documentation>Д. Печалба преди облагане с данъци</xs:documentation>
                  </xs:annotation>
                  <xs:complexType>
                    <xs:sequence>
                      <xs:element name="expensesForCurrentCorporateIncomeTaxes" type="integer" minOccurs="0">
                        <xs:annotation>
                          <xs:documentation>1. Разходи за текущи корпоративни данъци върху печалбата </xs:documentation>
                        </xs:annotation>
                      </xs:element>
                      <xs:element name="expenseOfDeferredCorporateIncomeTaxes" type="integer" minOccurs="0">
                        <xs:annotation>
                          <xs:documentation>2. Разход /(икономия) на отсрочени корпоративни данъци върху печалбата  </xs:documentation>
                        </xs:annotation>
                      </xs:element>
                      <xs:element name="others" type="integer" minOccurs="0">
                        <xs:annotation>
                          <xs:documentation>3. Други</xs:documentation>
                        </xs:annotation>
                      </xs:element>
                    </xs:sequence>
                  </xs:complexType>
                </xs:element>
                <xs:element name="profitAfterTaxes" minOccurs="0">
                  <xs:annotation>
                    <xs:documentation>E. Печалба след облагане с данъци</xs:documentation>
                  </xs:annotation>
                  <xs:complexType>
                    <xs:sequence>
                      <xs:element name="forMinorityParticipation" type="integer" minOccurs="0">
                        <xs:annotation>
                          <xs:documentation>в т.ч. за малцинствено участие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  <xs:element name="income">
            <xs:annotation>
              <xs:documentation>Приходи</xs:documentation>
            </xs:annotation>
            <xs:complexType>
              <xs:sequence>
                <xs:element name="activityIncome" minOccurs="0">
                  <xs:annotation>
                    <xs:documentation>А. Приходи от дейността</xs:documentation>
                  </xs:annotation>
                  <xs:complexType>
                    <xs:sequence>
                      <xs:element name="netRevenueFromSales" minOccurs="0">
                        <xs:annotation>
                          <xs:documentation>I. Нетни приходи от продажби на:</xs:documentation>
                        </xs:annotation>
                        <xs:complexType>
                          <xs:sequence>
                            <xs:element name="production" type="integer" minOccurs="0">
                              <xs:annotation>
                                <xs:documentation>1. Продукция</xs:documentation>
                              </xs:annotation>
                            </xs:element>
                            <xs:element name="goods" type="integer" minOccurs="0">
                              <xs:annotation>
                                <xs:documentation>2. Стоки</xs:documentation>
                              </xs:annotation>
                            </xs:element>
                            <xs:element name="services" type="integer" minOccurs="0">
                              <xs:annotation>
                                <xs:documentation>3. Услуги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4. Други </xs:documentation>
                              </xs:annotation>
                            </xs:element>
                          </xs:sequence>
                        </xs:complexType>
                      </xs:element>
                      <xs:element name="incomeFromFinancing" type="integer" minOccurs="0">
                        <xs:annotation>
                          <xs:documentation>II. Приходи от финансирания</xs:documentation>
                        </xs:annotation>
                      </xs:element>
                      <xs:element name="incomeFromFinancingOfGovernment" type="integer" minOccurs="0">
                        <xs:annotation>
                          <xs:documentation>в т.ч. от правителството</xs:documentation>
                        </xs:annotation>
                      </xs:element>
                      <xs:element name="financialIncome" minOccurs="0">
                        <xs:annotation>
                          <xs:documentation>III. Финансови приходи</xs:documentation>
                        </xs:annotation>
                        <xs:complexType>
                          <xs:sequence>
                            <xs:element name="interestIncome" type="integer" minOccurs="0">
                              <xs:annotation>
                                <xs:documentation>1. Приходи от лихви </xs:documentation>
                              </xs:annotation>
                            </xs:element>
                            <xs:element name="incomeFromDividends" type="integer" minOccurs="0">
                              <xs:annotation>
                                <xs:documentation>2. Приходи от дивиденти </xs:documentation>
                              </xs:annotation>
                            </xs:element>
                            <xs:element name="positiveDifferencesFromOperationsWithFinancialAssetsAndInstruments" type="integer" minOccurs="0">
                              <xs:annotation>
                                <xs:documentation>3. Положителни разлики от операции с финансови активи и инструменти</xs:documentation>
                              </xs:annotation>
                            </xs:element>
                            <xs:element name="positiveDifferencesFromExchangeRateChanges" type="integer" minOccurs="0">
                              <xs:annotation>
                                <xs:documentation>4. Положителни разлики от промяна на валутни курсове</xs:documentation>
                              </xs:annotation>
                            </xs:element>
                            <xs:element name="others" type="integer" minOccurs="0">
                              <xs:annotation>
                                <xs:documentation>5. Други </xs:documentation>
                              </xs:annotation>
                            </xs:element>
                          </xs:sequence>
                        </xs:complexType>
                      </xs:element>
                    </xs:sequence>
                  </xs:complexType>
                </xs:element>
                <xs:element name="activityLoss" minOccurs="0">
                  <xs:annotation>
                    <xs:documentation>В. Загуба от дейността</xs:documentation>
                  </xs:annotation>
                  <xs:complexType>
                    <xs:sequence>
                      <xs:element name="shareOfLossOfAssociatesAndJointVentures" type="integer" minOccurs="0">
                        <xs:annotation>
                          <xs:documentation>IV. Дял от загубата на асоциирани и съвместни предприятия</xs:documentation>
                        </xs:annotation>
                      </xs:element>
                      <xs:element name="extraordinaryRevenues" type="integer" minOccurs="0">
                        <xs:annotation>
                          <xs:documentation>V. Извънредни приходи </xs:documentation>
                        </xs:annotation>
                      </xs:element>
                    </xs:sequence>
                  </xs:complexType>
                </xs:element>
                <xs:element name="lossAfterTax" minOccurs="0">
                  <xs:annotation>
                    <xs:documentation>E. Загуба след облагане с данъци</xs:documentation>
                  </xs:annotation>
                  <xs:complexType>
                    <xs:sequence>
                      <xs:element name="forMinorityParticipation" type="integer" minOccurs="0">
                        <xs:annotation>
                          <xs:documentation>в т.ч. за малцинствено участие</xs:documentation>
                        </xs:annotation>
                      </xs:element>
                    </xs:sequence>
                  </xs:complexType>
                </xs:element>
              </xs:sequence>
            </xs:complexType>
          </xs:element>
        </xs:sequence>
      </xs:complexType>
      <xs:complexType name="CashFlowsIndicatorsType">
        <xs:sequence>
          <xs:element name="cashFlowsFromOperationalActivity" minOccurs="0">
            <xs:annotation>
              <xs:documentation>А. Парични потоци от оперативна дейност</xs:documentation>
            </xs:annotation>
            <xs:complexType>
              <xs:sequence>
                <xs:element name="receiptsFromCustomers" type="integer" minOccurs="0">
                  <xs:annotation>
                    <xs:documentation>1. Постъпления от клиенти </xs:documentation>
                  </xs:annotation>
                </xs:element>
                <xs:element name="paymentsToSuppliers" type="integer" minOccurs="0">
                  <xs:annotation>
                    <xs:documentation>2. Плащания на доставчици</xs:documentation>
                  </xs:annotation>
                </xs:element>
                <xs:element name="paymentsRelatedToFinancialAssetsHeldForTrading" type="integer" minOccurs="0">
                  <xs:annotation>
                    <xs:documentation>3. Плащания/постъпления, свързани с финансови активи, държани с цел търговия </xs:documentation>
                  </xs:annotation>
                </xs:element>
                <xs:element name="paymentsRelatedToRemuneration" type="integer" minOccurs="0">
                  <xs:annotation>
                    <xs:documentation>4. Плащания, свързани с възнаграждения</xs:documentation>
                  </xs:annotation>
                </xs:element>
                <xs:element name="taxesPaidRefunded" type="integer" minOccurs="0">
                  <xs:annotation>
                    <xs:documentation>5. Платени /възстановени данъци (без корпоративен данък върху печалбата)</xs:documentation>
                  </xs:annotation>
                </xs:element>
                <xs:element name="corporateIncomeTaxesPaid" type="integer" minOccurs="0">
                  <xs:annotation>
                    <xs:documentation>6. Платени корпоративни данъци върху печалбата</xs:documentation>
                  </xs:annotation>
                </xs:element>
                <xs:element name="interestReceived" type="integer" minOccurs="0">
                  <xs:annotation>
                    <xs:documentation>7. Получени лихви </xs:documentation>
                  </xs:annotation>
                </xs:element>
                <xs:element name="paidBankChargesAndInterestOnShortTermLoansForWorkingCapital" type="integer" minOccurs="0">
                  <xs:annotation>
                    <xs:documentation>8. Платени банкови такси и лихви върху краткосрочни заеми за оборотни средства </xs:documentation>
                  </xs:annotation>
                </xs:element>
                <xs:element name="exchangeRateDifferences" type="integer" minOccurs="0">
                  <xs:annotation>
                    <xs:documentation>9. Курсови разлики</xs:documentation>
                  </xs:annotation>
                </xs:element>
                <xs:element name="otherReceiptsPaymentsFromOperationalActivity" type="integer" minOccurs="0">
                  <xs:annotation>
                    <xs:documentation>10. Други постъпления /плащания от оперативна дейност</xs:documentation>
                  </xs:annotation>
                </xs:element>
              </xs:sequence>
            </xs:complexType>
          </xs:element>
          <xs:element name="cashFlowsFromInvestmentActivity" minOccurs="0">
            <xs:annotation>
              <xs:documentation>Б. Парични потоци от инвестиционна дейност</xs:documentation>
            </xs:annotation>
            <xs:complexType>
              <xs:sequence>
                <xs:element name="purchaseOfFixedAssets" type="integer" minOccurs="0">
                  <xs:annotation>
                    <xs:documentation>1. Покупка на дълготрайни активи</xs:documentation>
                  </xs:annotation>
                </xs:element>
                <xs:element name="proceedsFromTheSaleOfFixedAssets" type="integer" minOccurs="0">
                  <xs:annotation>
                    <xs:documentation>2. Постъпления от  продажба на дълготрайни активи</xs:documentation>
                  </xs:annotation>
                </xs:element>
                <xs:element name="loansGranted" type="integer" minOccurs="0">
                  <xs:annotation>
                    <xs:documentation>3. Предоставени заеми</xs:documentation>
                  </xs:annotation>
                </xs:element>
                <xs:element name="reimbursedGrantedLoans" type="integer" minOccurs="0">
                  <xs:annotation>
                    <xs:documentation>4. Възстановени (платени) предоставени заеми, в т.ч. по финансов  лизинг</xs:documentation>
                  </xs:annotation>
                </xs:element>
                <xs:element name="receivedInterestOnLoansGranted" type="integer" minOccurs="0">
                  <xs:annotation>
                    <xs:documentation>5. Получени лихви по предоставени заеми </xs:documentation>
                  </xs:annotation>
                </xs:element>
                <xs:element name="purchaseOfInvestments" type="integer" minOccurs="0">
                  <xs:annotation>
                    <xs:documentation>6. Покупка на инвестиции </xs:documentation>
                  </xs:annotation>
                </xs:element>
                <xs:element name="proceedsFromSaleOfInvestments" type="integer" minOccurs="0">
                  <xs:annotation>
                    <xs:documentation>7. Постъпления от продажба на инвестиции</xs:documentation>
                  </xs:annotation>
                </xs:element>
                <xs:element name="dividendsReceivedFromInvestments" type="integer" minOccurs="0">
                  <xs:annotation>
                    <xs:documentation>8. Получени дивиденти от инвестиции </xs:documentation>
                  </xs:annotation>
                </xs:element>
                <xs:element name="exchangeRateDifferences" type="integer" minOccurs="0">
                  <xs:annotation>
                    <xs:documentation>9. Курсови разлики</xs:documentation>
                  </xs:annotation>
                </xs:element>
                <xs:element name="otherReceiptsPaymentsFromInvestmentActivity" type="integer" minOccurs="0">
                  <xs:annotation>
                    <xs:documentation>10. Други постъпления/ плащания от инвестиционна дейност</xs:documentation>
                  </xs:annotation>
                </xs:element>
              </xs:sequence>
            </xs:complexType>
          </xs:element>
          <xs:element name="cashFlowsFromFinancialActivity" minOccurs="0">
            <xs:annotation>
              <xs:documentation>В. Парични потоци от финансова дейност</xs:documentation>
            </xs:annotation>
            <xs:complexType>
              <xs:sequence>
                <xs:element name="proceedsFromIssuingSecurities" type="integer" minOccurs="0">
                  <xs:annotation>
                    <xs:documentation>1. Постъпления от емитиране на ценни книжа</xs:documentation>
                  </xs:annotation>
                </xs:element>
                <xs:element name="paymentsOnRepurchaseOfSecurities" type="integer" minOccurs="0">
                  <xs:annotation>
                    <xs:documentation>2. Плащания при обратно придобиване на ценни книжа</xs:documentation>
                  </xs:annotation>
                </xs:element>
                <xs:element name="proceedsFromLoans" type="integer" minOccurs="0">
                  <xs:annotation>
                    <xs:documentation>3. Постъпления от заеми </xs:documentation>
                  </xs:annotation>
                </xs:element>
                <xs:element name="loansPaid" type="integer" minOccurs="0">
                  <xs:annotation>
                    <xs:documentation>4. Платени  заеми </xs:documentation>
                  </xs:annotation>
                </xs:element>
                <xs:element name="paidObligationsUnderLeasingContracts" type="integer" minOccurs="0">
                  <xs:annotation>
                    <xs:documentation>5. Платени задължения по лизингови договори</xs:documentation>
                  </xs:annotation>
                </xs:element>
                <xs:element name="paidInterestFeesCommissionsOnLoansForInvestmentPurposes" type="integer" minOccurs="0">
                  <xs:annotation>
                    <xs:documentation>6. Платени  лихви, такси, комисиони по заеми с инвестиционно предназначение </xs:documentation>
                  </xs:annotation>
                </xs:element>
                <xs:element name="dividendsPaid" type="integer" minOccurs="0">
                  <xs:annotation>
                    <xs:documentation>7 . Изплатени дивиденти</xs:documentation>
                  </xs:annotation>
                </xs:element>
                <xs:element name="otherReceiptsPaymentsFromFinancialActivity" type="integer" minOccurs="0">
                  <xs:annotation>
                    <xs:documentation>8. Други постъпления/ плащания от финансова дейност</xs:documentation>
                  </xs:annotation>
                </xs:element>
              </xs:sequence>
            </xs:complexType>
          </xs:element>
          <xs:element name="cashFlowsPeriodStart" type="integer" minOccurs="0">
            <xs:annotation>
              <xs:documentation>Д. Парични средства в началото на периода</xs:documentation>
            </xs:annotation>
          </xs:element>
          <xs:element name="cashFlowsPeriodEnd" minOccurs="0">
            <xs:annotation>
              <xs:documentation>Е. Парични средства в края на периода, в т.ч.:</xs:documentation>
            </xs:annotation>
            <xs:complexType>
              <xs:sequence>
                <xs:element name="availabilityInCashAndBank" type="integer" minOccurs="0">
                  <xs:annotation>
                    <xs:documentation>наличност в касата и по банкови сметки</xs:documentation>
                  </xs:annotation>
                </xs:element>
                <xs:element name="blockedFunds" type="integer" minOccurs="0">
                  <xs:annotation>
                    <xs:documentation>блокирани парични средства</xs:documentation>
                  </xs:annotation>
                </xs:element>
              </xs:sequence>
            </xs:complexType>
          </xs:element>
        </xs:sequence>
      </xs:complexType>
      <xs:complexType name="CapitalIndicatorsType">
        <xs:sequence>
          <xs:element name="changesInOpeningBalances" minOccurs="0">
            <xs:annotation>
              <xs:documentation>Промени в началните салда поради</xs:documentation>
            </xs:annotation>
            <xs:complexType>
              <xs:sequence>
                <xs:element name="effectOfChangesInAccountingPolicy" type="integer" minOccurs="0">
                  <xs:annotation>
                    <xs:documentation>Ефект от промени в счетоводната политика</xs:documentation>
                  </xs:annotation>
                </xs:element>
                <xs:element name="fundamentalMistakes" type="integer" minOccurs="0">
                  <xs:annotation>
                    <xs:documentation>Фундаментални грешки</xs:documentation>
                  </xs:annotation>
                </xs:element>
              </xs:sequence>
            </xs:complexType>
          </xs:element>
          <xs:element name="profitSharing" minOccurs="0">
            <xs:annotation>
              <xs:documentation>1. Разпределение на печалбата за:</xs:documentation>
            </xs:annotation>
            <xs:complexType>
              <xs:sequence>
                <xs:element name="dividends" type="integer" minOccurs="0">
                  <xs:annotation>
                    <xs:documentation>дивиденти</xs:documentation>
                  </xs:annotation>
                </xs:element>
                <xs:element name="others" type="integer" minOccurs="0">
                  <xs:annotation>
                    <xs:documentation>други</xs:documentation>
                  </xs:annotation>
                </xs:element>
              </xs:sequence>
            </xs:complexType>
          </xs:element>
          <xs:element name="coveringLosses" type="integer" minOccurs="0">
            <xs:annotation>
              <xs:documentation>2. Покриване на загуби</xs:documentation>
            </xs:annotation>
          </xs:element>
          <xs:element name="subsequentValuationsOfTangibleAndIntangibleFixedAssets" minOccurs="0">
            <xs:annotation>
              <xs:documentation>3. Последващи оценки на дълготрайни материални и нематериални активи, в т.ч.</xs:documentation>
            </xs:annotation>
            <xs:complexType>
              <xs:sequence>
                <xs:element name="increases" type="integer" minOccurs="0">
                  <xs:annotation>
                    <xs:documentation>увеличения</xs:documentation>
                  </xs:annotation>
                </xs:element>
                <xs:element name="decreases" type="integer" minOccurs="0">
                  <xs:annotation>
                    <xs:documentation>намаления</xs:documentation>
                  </xs:annotation>
                </xs:element>
              </xs:sequence>
            </xs:complexType>
          </xs:element>
          <xs:element name="subsequentValuationsOfFinancialAssetsAndInstruments" minOccurs="0">
            <xs:annotation>
              <xs:documentation>4. Последващи оценки на финансови активи и инструменти, в т.ч.</xs:documentation>
            </xs:annotation>
            <xs:complexType>
              <xs:sequence>
                <xs:element name="increases" type="integer" minOccurs="0">
                  <xs:annotation>
                    <xs:documentation>увеличения</xs:documentation>
                  </xs:annotation>
                </xs:element>
                <xs:element name="decreases" type="integer" minOccurs="0">
                  <xs:annotation>
                    <xs:documentation>намаления</xs:documentation>
                  </xs:annotation>
                </xs:element>
              </xs:sequence>
            </xs:complexType>
          </xs:element>
          <xs:element name="effectOfDeferredTaxes" type="integer" minOccurs="0">
            <xs:annotation>
              <xs:documentation>5. Ефект от отсрочени данъци</xs:documentation>
            </xs:annotation>
          </xs:element>
          <xs:element name="otherAmendments" type="integer" minOccurs="0">
            <xs:annotation>
              <xs:documentation>6. Други изменения</xs:documentation>
            </xs:annotation>
          </xs:element>
          <xs:element name="changesFromTranslationsOfAnnualFinancialStatementsOfEnterprisesAbroad" type="integer" minOccurs="0">
            <xs:annotation>
              <xs:documentation>7. Промени от преводи на годишни финансови отчети на предприятия в чужбина</xs:documentation>
            </xs:annotation>
          </xs:element>
          <xs:element name="changesFromRestatementOfFinancialStatementsInCaseOfHyperinflation" type="integer" minOccurs="0">
            <xs:annotation>
              <xs:documentation>8. Промени от преизчисляване на финансови отчети при свръхинфлация</xs:documentation>
            </xs:annotation>
          </xs:element>
        </xs:sequence>
      </xs:complexType>
      <xs:element name="ReportingInfo">
        <xs:complexType>
          <xs:sequence>
            <xs:element name="fromDate" type="xs:date">
              <xs:annotation>
                <xs:documentation>Начална дата</xs:documentation>
              </xs:annotation>
            </xs:element>
            <xs:element name="toDate" type="xs:date">
              <xs:annotation>
                <xs:documentation>Крайна дата</xs:documentation>
              </xs:annotation>
            </xs:element>
            <xs:element name="createDate" type="xs:date">
              <xs:annotation>
                <xs:documentation>Дата на съставяне</xs:documentation>
              </xs:annotation>
            </xs:element>
            <xs:element name="personName">
              <xs:annotation>
                <xs:documentation>Наименование на лицето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persontype">
              <xs:annotation>
                <xs:documentation>Тип лице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eik">
              <xs:annotation>
                <xs:documentation>ЕИК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represents">
              <xs:annotation>
                <xs:documentation>Представляващи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representsType">
              <xs:annotation>
                <xs:documentation>Начин на представляване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addressMain">
              <xs:annotation>
                <xs:documentation>Адрес на управление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addressCorrespondence">
              <xs:annotation>
                <xs:documentation>Адрес за кореспонденция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telephone" minOccurs="0">
              <xs:annotation>
                <xs:documentation>Телефон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fax" minOccurs="0">
              <xs:annotation>
                <xs:documentation>Факс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email">
              <xs:annotation>
                <xs:documentation>E-mail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website">
              <xs:annotation>
                <xs:documentation>Уеб сайт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media">
              <xs:annotation>
                <xs:documentation>Медия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creator">
              <xs:annotation>
                <xs:documentation>Съставител на отчета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position">
              <xs:annotation>
                <xs:documentation>Длъжност на съставителя</xs:documentation>
              </xs:annotation>
              <xs:simpleType>
                <xs:restriction base="xs:string">
                  <xs:minLength value="1"/>
                </xs:restriction>
              </xs:simpleType>
            </xs:element>
            <xs:element name="balance" minOccurs="0">
              <xs:annotation>
                <xs:documentation>Счетоводен баланс</xs:documentation>
              </xs:annotation>
              <xs:complexType>
                <xs:sequence>
                  <xs:element name="current" type="BalanceIndicatorsType" minOccurs="0">
                    <xs:annotation>
                      <xs:documentation>Текущ период</xs:documentation>
                    </xs:annotation>
                  </xs:element>
                  <xs:element name="previous" type="Balance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incomes" minOccurs="0">
              <xs:annotation>
                <xs:documentation>Отчет за доходите</xs:documentation>
              </xs:annotation>
              <xs:complexType>
                <xs:sequence>
                  <xs:element name="current" type="IncomeIndicatorsType" minOccurs="0">
                    <xs:annotation>
                      <xs:documentation>Текущ период</xs:documentation>
                    </xs:annotation>
                  </xs:element>
                  <xs:element name="previous" type="Income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cashFlows" minOccurs="0">
              <xs:annotation>
                <xs:documentation>Отчет за паричните потоци по прекия метод</xs:documentation>
              </xs:annotation>
              <xs:complexType>
                <xs:sequence>
                  <xs:element name="current" type="CashFlowsIndicatorsType" minOccurs="0">
                    <xs:annotation>
                      <xs:documentation>Текущ период</xs:documentation>
                    </xs:annotation>
                  </xs:element>
                  <xs:element name="previous" type="CashFlowsIndicatorsType" minOccurs="0">
                    <xs:annotation>
                      <xs:documentation>Минал период</xs:documentation>
                    </xs:annotation>
                  </xs:element>
                </xs:sequence>
              </xs:complexType>
            </xs:element>
            <xs:element name="capital" minOccurs="0">
              <xs:annotation>
                <xs:documentation>Отчет за измененията в собствения капитал</xs:documentation>
              </xs:annotation>
              <xs:complexType>
                <xs:sequence>
                  <xs:element name="capitalStock" type="CapitalIndicatorsType" minOccurs="0">
                    <xs:annotation>
                      <xs:documentation>Основен капитал</xs:documentation>
                    </xs:annotation>
                  </xs:element>
                  <xs:element name="premiumReserve" type="CapitalIndicatorsType" minOccurs="0">
                    <xs:annotation>
                      <xs:documentation>Премиен резерв</xs:documentation>
                    </xs:annotation>
                  </xs:element>
                  <xs:element name="reserveFromSubsequentValuations" type="CapitalIndicatorsType" minOccurs="0">
                    <xs:annotation>
                      <xs:documentation>Резерв от последващи оценки</xs:documentation>
                    </xs:annotation>
                  </xs:element>
                  <xs:element name="generalTargetReserves" type="CapitalIndicatorsType" minOccurs="0">
                    <xs:annotation>
                      <xs:documentation>Общи целеви резерви</xs:documentation>
                    </xs:annotation>
                  </xs:element>
                  <xs:element name="specializedTargetReserves" type="CapitalIndicatorsType" minOccurs="0">
                    <xs:annotation>
                      <xs:documentation>Специализирани целеви резерви</xs:documentation>
                    </xs:annotation>
                  </xs:element>
                  <xs:element name="otherTargetReserves" minOccurs="0">
                    <xs:annotation>
                      <xs:documentation>Други целеви резерви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balanceAtTheBeginningOfTheReportingPeriod" type="integer" minOccurs="0">
                              <xs:annotation>
                                <xs:documentation>Салдо в началото на отчетния период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  <xs:element name="accumulatedProfit" type="CapitalIndicatorsType" minOccurs="0">
                    <xs:annotation>
                      <xs:documentation>Натрупана печалба</xs:documentation>
                    </xs:annotation>
                  </xs:element>
                  <xs:element name="accumulatedLoss" type="CapitalIndicatorsType" minOccurs="0">
                    <xs:annotation>
                      <xs:documentation>Натрупана загуба</xs:documentation>
                    </xs:annotation>
                  </xs:element>
                  <xs:element name="transReserve" minOccurs="0">
                    <xs:annotation>
                      <xs:documentation>Резерв от преводи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balanceAtTheBeginningOfTheReportingPeriod" type="integer" minOccurs="0">
                              <xs:annotation>
                                <xs:documentation>Салдо в началото на отчетния период</xs:documentation>
                              </xs:annotation>
                            </xs:element>
                            <xs:element name="netProfitLossForThePeriod" type="integer" minOccurs="0">
                              <xs:annotation>
                                <xs:documentation>Нетна печалба/загуба за периода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  <xs:element name="minorityParticipation" minOccurs="0">
                    <xs:annotation>
                      <xs:documentation>Малцинствено участие</xs:documentation>
                    </xs:annotation>
                    <xs:complexType>
                      <xs:complexContent>
                        <xs:extension base="CapitalIndicatorsType">
                          <xs:sequence>
                            <xs:element name="netProfitLossForThePeriod" type="integer" minOccurs="0">
                              <xs:annotation>
                                <xs:documentation>Нетна печалба/загуба за периода</xs:documentation>
                              </xs:annotation>
                            </xs:element>
                          </xs:sequence>
                        </xs:extension>
                      </xs:complexContent>
                    </xs:complexType>
                  </xs:element>
                </xs:sequence>
              </xs:complexType>
            </xs:element>
          </xs:sequence>
          <xs:attribute name="version" use="required" fixed="1.0">
            <xs:annotation>
              <xs:documentation>Версията на XML Schema Definition (XSD) използвана за създаването на файла.</xs:documentation>
            </xs:annotation>
            <xs:simpleType>
              <xs:restriction base="xs:string">
                <xs:whiteSpace value="collapse"/>
                <xs:pattern value="([0-9])+\.([0-9])+"/>
              </xs:restriction>
            </xs:simpleType>
          </xs:attribute>
        </xs:complexType>
      </xs:element>
    </xs:schema>
  </Schema>
  <Map ID="1" Name="ReportingInfo_Map" RootElement="ReportingInfo" SchemaID="Schema1" ShowImportExportValidationErrors="fals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SingleCells1.xml><?xml version="1.0" encoding="utf-8"?>
<singleXmlCells xmlns="http://schemas.openxmlformats.org/spreadsheetml/2006/main">
  <singleXmlCell id="1" r="B28" connectionId="0">
    <xmlCellPr id="1" uniqueName="version">
      <xmlPr mapId="1" xpath="/ReportingInfo/@version" xmlDataType="string"/>
    </xmlCellPr>
  </singleXmlCell>
  <singleXmlCell id="2" r="B9" connectionId="0">
    <xmlCellPr id="1" uniqueName="fromDate">
      <xmlPr mapId="1" xpath="/ReportingInfo/fromDate" xmlDataType="date"/>
    </xmlCellPr>
  </singleXmlCell>
  <singleXmlCell id="3" r="B10" connectionId="0">
    <xmlCellPr id="1" uniqueName="toDate">
      <xmlPr mapId="1" xpath="/ReportingInfo/toDate" xmlDataType="date"/>
    </xmlCellPr>
  </singleXmlCell>
  <singleXmlCell id="4" r="B11" connectionId="0">
    <xmlCellPr id="1" uniqueName="createDate">
      <xmlPr mapId="1" xpath="/ReportingInfo/createDate" xmlDataType="date"/>
    </xmlCellPr>
  </singleXmlCell>
  <singleXmlCell id="5" r="B14" connectionId="0">
    <xmlCellPr id="1" uniqueName="personName">
      <xmlPr mapId="1" xpath="/ReportingInfo/personName" xmlDataType="string"/>
    </xmlCellPr>
  </singleXmlCell>
  <singleXmlCell id="6" r="B15" connectionId="0">
    <xmlCellPr id="1" uniqueName="persontype">
      <xmlPr mapId="1" xpath="/ReportingInfo/persontype" xmlDataType="string"/>
    </xmlCellPr>
  </singleXmlCell>
  <singleXmlCell id="7" r="B16" connectionId="0">
    <xmlCellPr id="1" uniqueName="eik">
      <xmlPr mapId="1" xpath="/ReportingInfo/eik" xmlDataType="string"/>
    </xmlCellPr>
  </singleXmlCell>
  <singleXmlCell id="8" r="B17" connectionId="0">
    <xmlCellPr id="1" uniqueName="represents">
      <xmlPr mapId="1" xpath="/ReportingInfo/represents" xmlDataType="string"/>
    </xmlCellPr>
  </singleXmlCell>
  <singleXmlCell id="9" r="B18" connectionId="0">
    <xmlCellPr id="1" uniqueName="representsType">
      <xmlPr mapId="1" xpath="/ReportingInfo/representsType" xmlDataType="string"/>
    </xmlCellPr>
  </singleXmlCell>
  <singleXmlCell id="10" r="B19" connectionId="0">
    <xmlCellPr id="1" uniqueName="addressMain">
      <xmlPr mapId="1" xpath="/ReportingInfo/addressMain" xmlDataType="string"/>
    </xmlCellPr>
  </singleXmlCell>
  <singleXmlCell id="11" r="B20" connectionId="0">
    <xmlCellPr id="1" uniqueName="addressCorrespondence">
      <xmlPr mapId="1" xpath="/ReportingInfo/addressCorrespondence" xmlDataType="string"/>
    </xmlCellPr>
  </singleXmlCell>
  <singleXmlCell id="12" r="B21" connectionId="0">
    <xmlCellPr id="1" uniqueName="telephone">
      <xmlPr mapId="1" xpath="/ReportingInfo/telephone" xmlDataType="string"/>
    </xmlCellPr>
  </singleXmlCell>
  <singleXmlCell id="13" r="B22" connectionId="0">
    <xmlCellPr id="1" uniqueName="fax">
      <xmlPr mapId="1" xpath="/ReportingInfo/fax" xmlDataType="string"/>
    </xmlCellPr>
  </singleXmlCell>
  <singleXmlCell id="14" r="B23" connectionId="0">
    <xmlCellPr id="1" uniqueName="email">
      <xmlPr mapId="1" xpath="/ReportingInfo/email" xmlDataType="string"/>
    </xmlCellPr>
  </singleXmlCell>
  <singleXmlCell id="15" r="B24" connectionId="0">
    <xmlCellPr id="1" uniqueName="website">
      <xmlPr mapId="1" xpath="/ReportingInfo/website" xmlDataType="string"/>
    </xmlCellPr>
  </singleXmlCell>
  <singleXmlCell id="16" r="B25" connectionId="0">
    <xmlCellPr id="1" uniqueName="media">
      <xmlPr mapId="1" xpath="/ReportingInfo/media" xmlDataType="string"/>
    </xmlCellPr>
  </singleXmlCell>
  <singleXmlCell id="17" r="B26" connectionId="0">
    <xmlCellPr id="1" uniqueName="creator">
      <xmlPr mapId="1" xpath="/ReportingInfo/creator" xmlDataType="string"/>
    </xmlCellPr>
  </singleXmlCell>
  <singleXmlCell id="18" r="B27" connectionId="0">
    <xmlCellPr id="1" uniqueName="position">
      <xmlPr mapId="1" xpath="/ReportingInfo/position" xmlDataType="string"/>
    </xmlCellPr>
  </singleXmlCell>
</singleXmlCells>
</file>

<file path=xl/tables/tableSingleCells2.xml><?xml version="1.0" encoding="utf-8"?>
<singleXmlCells xmlns="http://schemas.openxmlformats.org/spreadsheetml/2006/main">
  <singleXmlCell id="19" r="C12" connectionId="0">
    <xmlCellPr id="1" uniqueName="lands">
      <xmlPr mapId="1" xpath="/ReportingInfo/balance/current/assets/nonCurrentAssets/propertiesEquipment/lands" xmlDataType="integer"/>
    </xmlCellPr>
  </singleXmlCell>
  <singleXmlCell id="20" r="C13" connectionId="0">
    <xmlCellPr id="1" uniqueName="buildings">
      <xmlPr mapId="1" xpath="/ReportingInfo/balance/current/assets/nonCurrentAssets/propertiesEquipment/buildings" xmlDataType="integer"/>
    </xmlCellPr>
  </singleXmlCell>
  <singleXmlCell id="21" r="C14" connectionId="0">
    <xmlCellPr id="1" uniqueName="machines">
      <xmlPr mapId="1" xpath="/ReportingInfo/balance/current/assets/nonCurrentAssets/propertiesEquipment/machines" xmlDataType="integer"/>
    </xmlCellPr>
  </singleXmlCell>
  <singleXmlCell id="22" r="C15" connectionId="0">
    <xmlCellPr id="1" uniqueName="facilities">
      <xmlPr mapId="1" xpath="/ReportingInfo/balance/current/assets/nonCurrentAssets/propertiesEquipment/facilities" xmlDataType="integer"/>
    </xmlCellPr>
  </singleXmlCell>
  <singleXmlCell id="23" r="C16" connectionId="0">
    <xmlCellPr id="1" uniqueName="vehicles">
      <xmlPr mapId="1" xpath="/ReportingInfo/balance/current/assets/nonCurrentAssets/propertiesEquipment/vehicles" xmlDataType="integer"/>
    </xmlCellPr>
  </singleXmlCell>
  <singleXmlCell id="24" r="C17" connectionId="0">
    <xmlCellPr id="1" uniqueName="businessInventory">
      <xmlPr mapId="1" xpath="/ReportingInfo/balance/current/assets/nonCurrentAssets/propertiesEquipment/businessInventory" xmlDataType="integer"/>
    </xmlCellPr>
  </singleXmlCell>
  <singleXmlCell id="25" r="C18" connectionId="0">
    <xmlCellPr id="1" uniqueName="acqLiqTangibleAssets">
      <xmlPr mapId="1" xpath="/ReportingInfo/balance/current/assets/nonCurrentAssets/propertiesEquipment/acqLiqTangibleAssets" xmlDataType="integer"/>
    </xmlCellPr>
  </singleXmlCell>
  <singleXmlCell id="26" r="C19" connectionId="0">
    <xmlCellPr id="1" uniqueName="others">
      <xmlPr mapId="1" xpath="/ReportingInfo/balance/current/assets/nonCurrentAssets/propertiesEquipment/others" xmlDataType="integer"/>
    </xmlCellPr>
  </singleXmlCell>
  <singleXmlCell id="27" r="C21" connectionId="0">
    <xmlCellPr id="1" uniqueName="investProperties">
      <xmlPr mapId="1" xpath="/ReportingInfo/balance/current/assets/nonCurrentAssets/investProperties" xmlDataType="integer"/>
    </xmlCellPr>
  </singleXmlCell>
  <singleXmlCell id="28" r="C22" connectionId="0">
    <xmlCellPr id="1" uniqueName="biologicalAssets">
      <xmlPr mapId="1" xpath="/ReportingInfo/balance/current/assets/nonCurrentAssets/biologicalAssets" xmlDataType="integer"/>
    </xmlCellPr>
  </singleXmlCell>
  <singleXmlCell id="29" r="C24" connectionId="0">
    <xmlCellPr id="1" uniqueName="propertyRights">
      <xmlPr mapId="1" xpath="/ReportingInfo/balance/current/assets/nonCurrentAssets/intangibleAssets/propertyRights" xmlDataType="integer"/>
    </xmlCellPr>
  </singleXmlCell>
  <singleXmlCell id="30" r="C25" connectionId="0">
    <xmlCellPr id="1" uniqueName="softwareProducts">
      <xmlPr mapId="1" xpath="/ReportingInfo/balance/current/assets/nonCurrentAssets/intangibleAssets/softwareProducts" xmlDataType="integer"/>
    </xmlCellPr>
  </singleXmlCell>
  <singleXmlCell id="31" r="C26" connectionId="0">
    <xmlCellPr id="1" uniqueName="developmentProducts">
      <xmlPr mapId="1" xpath="/ReportingInfo/balance/current/assets/nonCurrentAssets/intangibleAssets/developmentProducts" xmlDataType="integer"/>
    </xmlCellPr>
  </singleXmlCell>
  <singleXmlCell id="32" r="C27" connectionId="0">
    <xmlCellPr id="1" uniqueName="others">
      <xmlPr mapId="1" xpath="/ReportingInfo/balance/current/assets/nonCurrentAssets/intangibleAssets/others" xmlDataType="integer"/>
    </xmlCellPr>
  </singleXmlCell>
  <singleXmlCell id="33" r="C31" connectionId="0">
    <xmlCellPr id="1" uniqueName="positive">
      <xmlPr mapId="1" xpath="/ReportingInfo/balance/current/assets/nonCurrentAssets/commercialReputation/positive" xmlDataType="integer"/>
    </xmlCellPr>
  </singleXmlCell>
  <singleXmlCell id="34" r="C32" connectionId="0">
    <xmlCellPr id="1" uniqueName="negative">
      <xmlPr mapId="1" xpath="/ReportingInfo/balance/current/assets/nonCurrentAssets/commercialReputation/negative" xmlDataType="integer"/>
    </xmlCellPr>
  </singleXmlCell>
  <singleXmlCell id="36" r="C36" connectionId="0">
    <xmlCellPr id="1" uniqueName="subsidiaries">
      <xmlPr mapId="1" xpath="/ReportingInfo/balance/current/assets/nonCurrentAssets/finAssets/investIn/subsidiaries" xmlDataType="integer"/>
    </xmlCellPr>
  </singleXmlCell>
  <singleXmlCell id="37" r="C37" connectionId="0">
    <xmlCellPr id="1" uniqueName="jointVentures">
      <xmlPr mapId="1" xpath="/ReportingInfo/balance/current/assets/nonCurrentAssets/finAssets/investIn/jointVentures" xmlDataType="integer"/>
    </xmlCellPr>
  </singleXmlCell>
  <singleXmlCell id="38" r="C38" connectionId="0">
    <xmlCellPr id="1" uniqueName="associatedEnterprises">
      <xmlPr mapId="1" xpath="/ReportingInfo/balance/current/assets/nonCurrentAssets/finAssets/investIn/associatedEnterprises" xmlDataType="integer"/>
    </xmlCellPr>
  </singleXmlCell>
  <singleXmlCell id="39" r="C39" connectionId="0">
    <xmlCellPr id="1" uniqueName="otherBusinesses">
      <xmlPr mapId="1" xpath="/ReportingInfo/balance/current/assets/nonCurrentAssets/finAssets/investIn/otherBusinesses" xmlDataType="integer"/>
    </xmlCellPr>
  </singleXmlCell>
  <singleXmlCell id="40" r="C41" connectionId="0">
    <xmlCellPr id="1" uniqueName="governmentSecurities">
      <xmlPr mapId="1" xpath="/ReportingInfo/balance/current/assets/nonCurrentAssets/finAssets/heldToMaturity/governmentSecurities" xmlDataType="integer"/>
    </xmlCellPr>
  </singleXmlCell>
  <singleXmlCell id="41" r="C42" connectionId="0">
    <xmlCellPr id="1" uniqueName="bonds">
      <xmlPr mapId="1" xpath="/ReportingInfo/balance/current/assets/nonCurrentAssets/finAssets/heldToMaturity/bonds" xmlDataType="integer"/>
    </xmlCellPr>
  </singleXmlCell>
  <singleXmlCell id="42" r="C43" connectionId="0">
    <xmlCellPr id="1" uniqueName="municipalBonds">
      <xmlPr mapId="1" xpath="/ReportingInfo/balance/current/assets/nonCurrentAssets/finAssets/heldToMaturity/municipalBonds" xmlDataType="integer"/>
    </xmlCellPr>
  </singleXmlCell>
  <singleXmlCell id="43" r="C44" connectionId="0">
    <xmlCellPr id="1" uniqueName="others">
      <xmlPr mapId="1" xpath="/ReportingInfo/balance/current/assets/nonCurrentAssets/finAssets/heldToMaturity/others" xmlDataType="integer"/>
    </xmlCellPr>
  </singleXmlCell>
  <singleXmlCell id="44" r="C45" connectionId="0">
    <xmlCellPr id="1" uniqueName="others">
      <xmlPr mapId="1" xpath="/ReportingInfo/balance/current/assets/nonCurrentAssets/finAssets/others" xmlDataType="integer"/>
    </xmlCellPr>
  </singleXmlCell>
  <singleXmlCell id="45" r="C48" connectionId="0">
    <xmlCellPr id="1" uniqueName="affiliatedCompanies">
      <xmlPr mapId="1" xpath="/ReportingInfo/balance/current/assets/nonCurrentAssets/tradeReceivables/affiliatedCompanies" xmlDataType="integer"/>
    </xmlCellPr>
  </singleXmlCell>
  <singleXmlCell id="46" r="C49" connectionId="0">
    <xmlCellPr id="1" uniqueName="tradeLoans">
      <xmlPr mapId="1" xpath="/ReportingInfo/balance/current/assets/nonCurrentAssets/tradeReceivables/tradeLoans" xmlDataType="integer"/>
    </xmlCellPr>
  </singleXmlCell>
  <singleXmlCell id="47" r="C50" connectionId="0">
    <xmlCellPr id="1" uniqueName="financeLease">
      <xmlPr mapId="1" xpath="/ReportingInfo/balance/current/assets/nonCurrentAssets/tradeReceivables/financeLease" xmlDataType="integer"/>
    </xmlCellPr>
  </singleXmlCell>
  <singleXmlCell id="48" r="C51" connectionId="0">
    <xmlCellPr id="1" uniqueName="others">
      <xmlPr mapId="1" xpath="/ReportingInfo/balance/current/assets/nonCurrentAssets/tradeReceivables/others" xmlDataType="integer"/>
    </xmlCellPr>
  </singleXmlCell>
  <singleXmlCell id="49" r="C54" connectionId="0">
    <xmlCellPr id="1" uniqueName="futureExpenses">
      <xmlPr mapId="1" xpath="/ReportingInfo/balance/current/assets/nonCurrentAssets/futureExpenses" xmlDataType="integer"/>
    </xmlCellPr>
  </singleXmlCell>
  <singleXmlCell id="50" r="C55" connectionId="0">
    <xmlCellPr id="1" uniqueName="deferredTaxAssets">
      <xmlPr mapId="1" xpath="/ReportingInfo/balance/current/assets/nonCurrentAssets/deferredTaxAssets" xmlDataType="integer"/>
    </xmlCellPr>
  </singleXmlCell>
  <singleXmlCell id="51" r="C59" connectionId="0">
    <xmlCellPr id="1" uniqueName="materials">
      <xmlPr mapId="1" xpath="/ReportingInfo/balance/current/assets/currentAssets/inventories/materials" xmlDataType="integer"/>
    </xmlCellPr>
  </singleXmlCell>
  <singleXmlCell id="52" r="C60" connectionId="0">
    <xmlCellPr id="1" uniqueName="production">
      <xmlPr mapId="1" xpath="/ReportingInfo/balance/current/assets/currentAssets/inventories/production" xmlDataType="integer"/>
    </xmlCellPr>
  </singleXmlCell>
  <singleXmlCell id="53" r="C61" connectionId="0">
    <xmlCellPr id="1" uniqueName="goods">
      <xmlPr mapId="1" xpath="/ReportingInfo/balance/current/assets/currentAssets/inventories/goods" xmlDataType="integer"/>
    </xmlCellPr>
  </singleXmlCell>
  <singleXmlCell id="54" r="C62" connectionId="0">
    <xmlCellPr id="1" uniqueName="workInProgress">
      <xmlPr mapId="1" xpath="/ReportingInfo/balance/current/assets/currentAssets/inventories/workInProgress" xmlDataType="integer"/>
    </xmlCellPr>
  </singleXmlCell>
  <singleXmlCell id="55" r="C63" connectionId="0">
    <xmlCellPr id="1" uniqueName="biologicalAssets">
      <xmlPr mapId="1" xpath="/ReportingInfo/balance/current/assets/currentAssets/inventories/biologicalAssets" xmlDataType="integer"/>
    </xmlCellPr>
  </singleXmlCell>
  <singleXmlCell id="56" r="C64" connectionId="0">
    <xmlCellPr id="1" uniqueName="others">
      <xmlPr mapId="1" xpath="/ReportingInfo/balance/current/assets/currentAssets/inventories/others" xmlDataType="integer"/>
    </xmlCellPr>
  </singleXmlCell>
  <singleXmlCell id="57" r="C68" connectionId="0">
    <xmlCellPr id="1" uniqueName="receivablesAffiliatedCompanies">
      <xmlPr mapId="1" xpath="/ReportingInfo/balance/current/assets/currentAssets/tradeReceivables/receivablesAffiliatedCompanies" xmlDataType="integer"/>
    </xmlCellPr>
  </singleXmlCell>
  <singleXmlCell id="58" r="C69" connectionId="0">
    <xmlCellPr id="1" uniqueName="receivablesCustomersSuppliers">
      <xmlPr mapId="1" xpath="/ReportingInfo/balance/current/assets/currentAssets/tradeReceivables/receivablesCustomersSuppliers" xmlDataType="integer"/>
    </xmlCellPr>
  </singleXmlCell>
  <singleXmlCell id="59" r="C70" connectionId="0">
    <xmlCellPr id="1" uniqueName="advancesGranted">
      <xmlPr mapId="1" xpath="/ReportingInfo/balance/current/assets/currentAssets/tradeReceivables/advancesGranted" xmlDataType="integer"/>
    </xmlCellPr>
  </singleXmlCell>
  <singleXmlCell id="60" r="C71" connectionId="0">
    <xmlCellPr id="1" uniqueName="receivablesGrantedCommercialLoans">
      <xmlPr mapId="1" xpath="/ReportingInfo/balance/current/assets/currentAssets/tradeReceivables/receivablesGrantedCommercialLoans" xmlDataType="integer"/>
    </xmlCellPr>
  </singleXmlCell>
  <singleXmlCell id="61" r="C72" connectionId="0">
    <xmlCellPr id="1" uniqueName="litigationClaims">
      <xmlPr mapId="1" xpath="/ReportingInfo/balance/current/assets/currentAssets/tradeReceivables/litigationClaims" xmlDataType="integer"/>
    </xmlCellPr>
  </singleXmlCell>
  <singleXmlCell id="62" r="C73" connectionId="0">
    <xmlCellPr id="1" uniqueName="taxRecovery">
      <xmlPr mapId="1" xpath="/ReportingInfo/balance/current/assets/currentAssets/tradeReceivables/taxRecovery" xmlDataType="integer"/>
    </xmlCellPr>
  </singleXmlCell>
  <singleXmlCell id="63" r="C74" connectionId="0">
    <xmlCellPr id="1" uniqueName="receivablesPersonnel">
      <xmlPr mapId="1" xpath="/ReportingInfo/balance/current/assets/currentAssets/tradeReceivables/receivablesPersonnel" xmlDataType="integer"/>
    </xmlCellPr>
  </singleXmlCell>
  <singleXmlCell id="64" r="C75" connectionId="0">
    <xmlCellPr id="1" uniqueName="others">
      <xmlPr mapId="1" xpath="/ReportingInfo/balance/current/assets/currentAssets/tradeReceivables/others" xmlDataType="integer"/>
    </xmlCellPr>
  </singleXmlCell>
  <singleXmlCell id="65" r="C80" connectionId="0">
    <xmlCellPr id="1" uniqueName="debtSecurities">
      <xmlPr mapId="1" xpath="/ReportingInfo/balance/current/assets/currentAssets/finAssets/finAssetsKeptForTrading/debtSecurities" xmlDataType="integer"/>
    </xmlCellPr>
  </singleXmlCell>
  <singleXmlCell id="66" r="C81" connectionId="0">
    <xmlCellPr id="1" uniqueName="derivatives">
      <xmlPr mapId="1" xpath="/ReportingInfo/balance/current/assets/currentAssets/finAssets/finAssetsKeptForTrading/derivatives" xmlDataType="integer"/>
    </xmlCellPr>
  </singleXmlCell>
  <singleXmlCell id="67" r="C82" connectionId="0">
    <xmlCellPr id="1" uniqueName="others">
      <xmlPr mapId="1" xpath="/ReportingInfo/balance/current/assets/currentAssets/finAssets/finAssetsKeptForTrading/others" xmlDataType="integer"/>
    </xmlCellPr>
  </singleXmlCell>
  <singleXmlCell id="68" r="C83" connectionId="0">
    <xmlCellPr id="1" uniqueName="finAssetsForSale">
      <xmlPr mapId="1" xpath="/ReportingInfo/balance/current/assets/currentAssets/finAssets/finAssetsForSale" xmlDataType="integer"/>
    </xmlCellPr>
  </singleXmlCell>
  <singleXmlCell id="69" r="C84" connectionId="0">
    <xmlCellPr id="1" uniqueName="others">
      <xmlPr mapId="1" xpath="/ReportingInfo/balance/current/assets/currentAssets/finAssets/others" xmlDataType="integer"/>
    </xmlCellPr>
  </singleXmlCell>
  <singleXmlCell id="70" r="C88" connectionId="0">
    <xmlCellPr id="1" uniqueName="finAssetsCash">
      <xmlPr mapId="1" xpath="/ReportingInfo/balance/current/assets/currentAssets/cashAndCashEquivalents/finAssetsCash" xmlDataType="integer"/>
    </xmlCellPr>
  </singleXmlCell>
  <singleXmlCell id="71" r="C89" connectionId="0">
    <xmlCellPr id="1" uniqueName="finAssetsTimeDeposits">
      <xmlPr mapId="1" xpath="/ReportingInfo/balance/current/assets/currentAssets/cashAndCashEquivalents/finAssetsTimeDeposits" xmlDataType="integer"/>
    </xmlCellPr>
  </singleXmlCell>
  <singleXmlCell id="72" r="C90" connectionId="0">
    <xmlCellPr id="1" uniqueName="blockedFunds">
      <xmlPr mapId="1" xpath="/ReportingInfo/balance/current/assets/currentAssets/cashAndCashEquivalents/blockedFunds" xmlDataType="integer"/>
    </xmlCellPr>
  </singleXmlCell>
  <singleXmlCell id="73" r="C91" connectionId="0">
    <xmlCellPr id="1" uniqueName="moneyEquivalents">
      <xmlPr mapId="1" xpath="/ReportingInfo/balance/current/assets/currentAssets/cashAndCashEquivalents/moneyEquivalents" xmlDataType="integer"/>
    </xmlCellPr>
  </singleXmlCell>
  <singleXmlCell id="74" r="C93" connectionId="0">
    <xmlCellPr id="1" uniqueName="futureExpenses">
      <xmlPr mapId="1" xpath="/ReportingInfo/balance/current/assets/currentAssets/futureExpenses" xmlDataType="integer"/>
    </xmlCellPr>
  </singleXmlCell>
  <singleXmlCell id="75" r="G12" connectionId="0">
    <xmlCellPr id="1" uniqueName="registeredContributedCapital">
      <xmlPr mapId="1" xpath="/ReportingInfo/balance/current/passives/equity/capitalStock/registeredContributedCapital" xmlDataType="integer"/>
    </xmlCellPr>
  </singleXmlCell>
  <singleXmlCell id="76" r="G13" connectionId="0">
    <xmlCellPr id="1" uniqueName="ordinaryShares">
      <xmlPr mapId="1" xpath="/ReportingInfo/balance/current/passives/equity/capitalStock/ordinaryShares" xmlDataType="integer"/>
    </xmlCellPr>
  </singleXmlCell>
  <singleXmlCell id="77" r="G14" connectionId="0">
    <xmlCellPr id="1" uniqueName="preferredShares">
      <xmlPr mapId="1" xpath="/ReportingInfo/balance/current/passives/equity/capitalStock/preferredShares" xmlDataType="integer"/>
    </xmlCellPr>
  </singleXmlCell>
  <singleXmlCell id="78" r="G15" connectionId="0">
    <xmlCellPr id="1" uniqueName="treasuryOrdinarySharesRepurchased">
      <xmlPr mapId="1" xpath="/ReportingInfo/balance/current/passives/equity/capitalStock/treasuryOrdinarySharesRepurchased" xmlDataType="integer"/>
    </xmlCellPr>
  </singleXmlCell>
  <singleXmlCell id="79" r="G16" connectionId="0">
    <xmlCellPr id="1" uniqueName="ownPreferredSharesRepurchased">
      <xmlPr mapId="1" xpath="/ReportingInfo/balance/current/passives/equity/capitalStock/ownPreferredSharesRepurchased" xmlDataType="integer"/>
    </xmlCellPr>
  </singleXmlCell>
  <singleXmlCell id="80" r="G17" connectionId="0">
    <xmlCellPr id="1" uniqueName="unpaidCapital">
      <xmlPr mapId="1" xpath="/ReportingInfo/balance/current/passives/equity/capitalStock/unpaidCapital" xmlDataType="integer"/>
    </xmlCellPr>
  </singleXmlCell>
  <singleXmlCell id="81" r="G20" connectionId="0">
    <xmlCellPr id="1" uniqueName="premReserves">
      <xmlPr mapId="1" xpath="/ReportingInfo/balance/current/passives/equity/reserves/premReserves" xmlDataType="integer"/>
    </xmlCellPr>
  </singleXmlCell>
  <singleXmlCell id="82" r="G21" connectionId="0">
    <xmlCellPr id="1" uniqueName="subsequentValuationAssetsReserve">
      <xmlPr mapId="1" xpath="/ReportingInfo/balance/current/passives/equity/reserves/subsequentValuationAssetsReserve" xmlDataType="integer"/>
    </xmlCellPr>
  </singleXmlCell>
  <singleXmlCell id="83" r="G23" connectionId="0">
    <xmlCellPr id="1" uniqueName="generalReserves">
      <xmlPr mapId="1" xpath="/ReportingInfo/balance/current/passives/equity/reserves/targetReserve/generalReserves" xmlDataType="integer"/>
    </xmlCellPr>
  </singleXmlCell>
  <singleXmlCell id="84" r="G24" connectionId="0">
    <xmlCellPr id="1" uniqueName="specializedReserves">
      <xmlPr mapId="1" xpath="/ReportingInfo/balance/current/passives/equity/reserves/targetReserve/specializedReserves" xmlDataType="integer"/>
    </xmlCellPr>
  </singleXmlCell>
  <singleXmlCell id="85" r="G25" connectionId="0">
    <xmlCellPr id="1" uniqueName="otherReserves">
      <xmlPr mapId="1" xpath="/ReportingInfo/balance/current/passives/equity/reserves/targetReserve/otherReserves" xmlDataType="integer"/>
    </xmlCellPr>
  </singleXmlCell>
  <singleXmlCell id="86" r="G29" connectionId="0">
    <xmlCellPr id="1" uniqueName="retainedEarnings">
      <xmlPr mapId="1" xpath="/ReportingInfo/balance/current/passives/equity/finResult/accumulatedProfit/retainedEarnings" xmlDataType="integer"/>
    </xmlCellPr>
  </singleXmlCell>
  <singleXmlCell id="87" r="G30" connectionId="0">
    <xmlCellPr id="1" uniqueName="uncoveredLoss">
      <xmlPr mapId="1" xpath="/ReportingInfo/balance/current/passives/equity/finResult/accumulatedProfit/uncoveredLoss" xmlDataType="integer"/>
    </xmlCellPr>
  </singleXmlCell>
  <singleXmlCell id="88" r="G31" connectionId="0">
    <xmlCellPr id="1" uniqueName="oneTimeEffectChangesAccountingPolicy">
      <xmlPr mapId="1" xpath="/ReportingInfo/balance/current/passives/equity/finResult/accumulatedProfit/oneTimeEffectChangesAccountingPolicy" xmlDataType="integer"/>
    </xmlCellPr>
  </singleXmlCell>
  <singleXmlCell id="89" r="G32" connectionId="0">
    <xmlCellPr id="1" uniqueName="currentProfit">
      <xmlPr mapId="1" xpath="/ReportingInfo/balance/current/passives/equity/finResult/currentProfit" xmlDataType="integer"/>
    </xmlCellPr>
  </singleXmlCell>
  <singleXmlCell id="90" r="G33" connectionId="0">
    <xmlCellPr id="1" uniqueName="currentLoss">
      <xmlPr mapId="1" xpath="/ReportingInfo/balance/current/passives/equity/finResult/currentLoss" xmlDataType="integer"/>
    </xmlCellPr>
  </singleXmlCell>
  <singleXmlCell id="91" r="G40" connectionId="0">
    <xmlCellPr id="1" uniqueName="minorityParticipation">
      <xmlPr mapId="1" xpath="/ReportingInfo/balance/current/passives/minorityParticipation" xmlDataType="integer"/>
    </xmlCellPr>
  </singleXmlCell>
  <singleXmlCell id="92" r="G44" connectionId="0">
    <xmlCellPr id="1" uniqueName="relatedEnterprises">
      <xmlPr mapId="1" xpath="/ReportingInfo/balance/current/passives/nonCurrentLiabilities/commercialOtherObligations/relatedEnterprises" xmlDataType="integer"/>
    </xmlCellPr>
  </singleXmlCell>
  <singleXmlCell id="93" r="G45" connectionId="0">
    <xmlCellPr id="1" uniqueName="receivedLoansBanksNonBanks">
      <xmlPr mapId="1" xpath="/ReportingInfo/balance/current/passives/nonCurrentLiabilities/commercialOtherObligations/receivedLoansBanksNonBanks" xmlDataType="integer"/>
    </xmlCellPr>
  </singleXmlCell>
  <singleXmlCell id="94" r="G46" connectionId="0">
    <xmlCellPr id="1" uniqueName="zunk">
      <xmlPr mapId="1" xpath="/ReportingInfo/balance/current/passives/nonCurrentLiabilities/commercialOtherObligations/zunk" xmlDataType="integer"/>
    </xmlCellPr>
  </singleXmlCell>
  <singleXmlCell id="95" r="G47" connectionId="0">
    <xmlCellPr id="1" uniqueName="commercialLoans">
      <xmlPr mapId="1" xpath="/ReportingInfo/balance/current/passives/nonCurrentLiabilities/commercialOtherObligations/commercialLoans" xmlDataType="integer"/>
    </xmlCellPr>
  </singleXmlCell>
  <singleXmlCell id="96" r="G48" connectionId="0">
    <xmlCellPr id="1" uniqueName="bondLoans">
      <xmlPr mapId="1" xpath="/ReportingInfo/balance/current/passives/nonCurrentLiabilities/commercialOtherObligations/bondLoans" xmlDataType="integer"/>
    </xmlCellPr>
  </singleXmlCell>
  <singleXmlCell id="97" r="G49" connectionId="0">
    <xmlCellPr id="1" uniqueName="others">
      <xmlPr mapId="1" xpath="/ReportingInfo/balance/current/passives/nonCurrentLiabilities/commercialOtherObligations/others" xmlDataType="integer"/>
    </xmlCellPr>
  </singleXmlCell>
  <singleXmlCell id="98" r="G52" connectionId="0">
    <xmlCellPr id="1" uniqueName="otherNonCurrentLiabilities">
      <xmlPr mapId="1" xpath="/ReportingInfo/balance/current/passives/nonCurrentLiabilities/otherNonCurrentLiabilities" xmlDataType="integer"/>
    </xmlCellPr>
  </singleXmlCell>
  <singleXmlCell id="99" r="G53" connectionId="0">
    <xmlCellPr id="1" uniqueName="incomeFuturePeriods">
      <xmlPr mapId="1" xpath="/ReportingInfo/balance/current/passives/nonCurrentLiabilities/incomeFuturePeriods" xmlDataType="integer"/>
    </xmlCellPr>
  </singleXmlCell>
  <singleXmlCell id="100" r="G54" connectionId="0">
    <xmlCellPr id="1" uniqueName="deferredTaxLiabilities">
      <xmlPr mapId="1" xpath="/ReportingInfo/balance/current/passives/nonCurrentLiabilities/deferredTaxLiabilities" xmlDataType="integer"/>
    </xmlCellPr>
  </singleXmlCell>
  <singleXmlCell id="101" r="G55" connectionId="0">
    <xmlCellPr id="1" uniqueName="funds">
      <xmlPr mapId="1" xpath="/ReportingInfo/balance/current/passives/nonCurrentLiabilities/funds" xmlDataType="integer"/>
    </xmlCellPr>
  </singleXmlCell>
  <singleXmlCell id="102" r="G59" connectionId="0">
    <xmlCellPr id="1" uniqueName="liabilitiesLoansBankNonBank">
      <xmlPr mapId="1" xpath="/ReportingInfo/balance/current/passives/currentLiabilities/commercialOtherObligations/liabilitiesLoansBankNonBank" xmlDataType="integer"/>
    </xmlCellPr>
  </singleXmlCell>
  <singleXmlCell id="103" r="G60" connectionId="0">
    <xmlCellPr id="1" uniqueName="currentPartNonCurrentLiabilities">
      <xmlPr mapId="1" xpath="/ReportingInfo/balance/current/passives/currentLiabilities/commercialOtherObligations/currentPartNonCurrentLiabilities" xmlDataType="integer"/>
    </xmlCellPr>
  </singleXmlCell>
  <singleXmlCell id="104" r="G62" connectionId="0">
    <xmlCellPr id="1" uniqueName="obligationsRelatedEnterprises">
      <xmlPr mapId="1" xpath="/ReportingInfo/balance/current/passives/currentLiabilities/commercialOtherObligations/currentObligations/obligationsRelatedEnterprises" xmlDataType="integer"/>
    </xmlCellPr>
  </singleXmlCell>
  <singleXmlCell id="105" r="G63" connectionId="0">
    <xmlCellPr id="1" uniqueName="obligationsReceivedCommercialLoans">
      <xmlPr mapId="1" xpath="/ReportingInfo/balance/current/passives/currentLiabilities/commercialOtherObligations/currentObligations/obligationsReceivedCommercialLoans" xmlDataType="integer"/>
    </xmlCellPr>
  </singleXmlCell>
  <singleXmlCell id="106" r="G64" connectionId="0">
    <xmlCellPr id="1" uniqueName="obligationsSuppliersCustomers">
      <xmlPr mapId="1" xpath="/ReportingInfo/balance/current/passives/currentLiabilities/commercialOtherObligations/currentObligations/obligationsSuppliersCustomers" xmlDataType="integer"/>
    </xmlCellPr>
  </singleXmlCell>
  <singleXmlCell id="107" r="G65" connectionId="0">
    <xmlCellPr id="1" uniqueName="advancesReceived">
      <xmlPr mapId="1" xpath="/ReportingInfo/balance/current/passives/currentLiabilities/commercialOtherObligations/currentObligations/advancesReceived" xmlDataType="integer"/>
    </xmlCellPr>
  </singleXmlCell>
  <singleXmlCell id="108" r="G66" connectionId="0">
    <xmlCellPr id="1" uniqueName="dutiesStaff">
      <xmlPr mapId="1" xpath="/ReportingInfo/balance/current/passives/currentLiabilities/commercialOtherObligations/currentObligations/dutiesStaff" xmlDataType="integer"/>
    </xmlCellPr>
  </singleXmlCell>
  <singleXmlCell id="109" r="G67" connectionId="0">
    <xmlCellPr id="1" uniqueName="obligationsInsuranceCompanies">
      <xmlPr mapId="1" xpath="/ReportingInfo/balance/current/passives/currentLiabilities/commercialOtherObligations/currentObligations/obligationsInsuranceCompanies" xmlDataType="integer"/>
    </xmlCellPr>
  </singleXmlCell>
  <singleXmlCell id="110" r="G68" connectionId="0">
    <xmlCellPr id="1" uniqueName="taxObligations">
      <xmlPr mapId="1" xpath="/ReportingInfo/balance/current/passives/currentLiabilities/commercialOtherObligations/currentObligations/taxObligations" xmlDataType="integer"/>
    </xmlCellPr>
  </singleXmlCell>
  <singleXmlCell id="111" r="G69" connectionId="0">
    <xmlCellPr id="1" uniqueName="others">
      <xmlPr mapId="1" xpath="/ReportingInfo/balance/current/passives/currentLiabilities/commercialOtherObligations/others" xmlDataType="integer"/>
    </xmlCellPr>
  </singleXmlCell>
  <singleXmlCell id="112" r="G70" connectionId="0">
    <xmlCellPr id="1" uniqueName="provisions">
      <xmlPr mapId="1" xpath="/ReportingInfo/balance/current/passives/currentLiabilities/commercialOtherObligations/provisions" xmlDataType="integer"/>
    </xmlCellPr>
  </singleXmlCell>
  <singleXmlCell id="113" r="G73" connectionId="0">
    <xmlCellPr id="1" uniqueName="otherCurrentLiabilities">
      <xmlPr mapId="1" xpath="/ReportingInfo/balance/current/passives/currentLiabilities/otherCurrentLiabilities" xmlDataType="integer"/>
    </xmlCellPr>
  </singleXmlCell>
  <singleXmlCell id="114" r="G75" connectionId="0">
    <xmlCellPr id="1" uniqueName="futureIncome">
      <xmlPr mapId="1" xpath="/ReportingInfo/balance/current/passives/currentLiabilities/futureIncome" xmlDataType="integer"/>
    </xmlCellPr>
  </singleXmlCell>
  <singleXmlCell id="115" r="G77" connectionId="0">
    <xmlCellPr id="1" uniqueName="funds">
      <xmlPr mapId="1" xpath="/ReportingInfo/balance/current/passives/currentLiabilities/funds" xmlDataType="integer"/>
    </xmlCellPr>
  </singleXmlCell>
  <singleXmlCell id="116" r="D12" connectionId="0">
    <xmlCellPr id="1" uniqueName="lands">
      <xmlPr mapId="1" xpath="/ReportingInfo/balance/previous/assets/nonCurrentAssets/propertiesEquipment/lands" xmlDataType="integer"/>
    </xmlCellPr>
  </singleXmlCell>
  <singleXmlCell id="117" r="D13" connectionId="0">
    <xmlCellPr id="1" uniqueName="buildings">
      <xmlPr mapId="1" xpath="/ReportingInfo/balance/previous/assets/nonCurrentAssets/propertiesEquipment/buildings" xmlDataType="integer"/>
    </xmlCellPr>
  </singleXmlCell>
  <singleXmlCell id="118" r="D14" connectionId="0">
    <xmlCellPr id="1" uniqueName="machines">
      <xmlPr mapId="1" xpath="/ReportingInfo/balance/previous/assets/nonCurrentAssets/propertiesEquipment/machines" xmlDataType="integer"/>
    </xmlCellPr>
  </singleXmlCell>
  <singleXmlCell id="119" r="D15" connectionId="0">
    <xmlCellPr id="1" uniqueName="facilities">
      <xmlPr mapId="1" xpath="/ReportingInfo/balance/previous/assets/nonCurrentAssets/propertiesEquipment/facilities" xmlDataType="integer"/>
    </xmlCellPr>
  </singleXmlCell>
  <singleXmlCell id="120" r="D16" connectionId="0">
    <xmlCellPr id="1" uniqueName="vehicles">
      <xmlPr mapId="1" xpath="/ReportingInfo/balance/previous/assets/nonCurrentAssets/propertiesEquipment/vehicles" xmlDataType="integer"/>
    </xmlCellPr>
  </singleXmlCell>
  <singleXmlCell id="121" r="D17" connectionId="0">
    <xmlCellPr id="1" uniqueName="businessInventory">
      <xmlPr mapId="1" xpath="/ReportingInfo/balance/previous/assets/nonCurrentAssets/propertiesEquipment/businessInventory" xmlDataType="integer"/>
    </xmlCellPr>
  </singleXmlCell>
  <singleXmlCell id="122" r="D18" connectionId="0">
    <xmlCellPr id="1" uniqueName="acqLiqTangibleAssets">
      <xmlPr mapId="1" xpath="/ReportingInfo/balance/previous/assets/nonCurrentAssets/propertiesEquipment/acqLiqTangibleAssets" xmlDataType="integer"/>
    </xmlCellPr>
  </singleXmlCell>
  <singleXmlCell id="123" r="D19" connectionId="0">
    <xmlCellPr id="1" uniqueName="others">
      <xmlPr mapId="1" xpath="/ReportingInfo/balance/previous/assets/nonCurrentAssets/propertiesEquipment/others" xmlDataType="integer"/>
    </xmlCellPr>
  </singleXmlCell>
  <singleXmlCell id="124" r="D21" connectionId="0">
    <xmlCellPr id="1" uniqueName="investProperties">
      <xmlPr mapId="1" xpath="/ReportingInfo/balance/previous/assets/nonCurrentAssets/investProperties" xmlDataType="integer"/>
    </xmlCellPr>
  </singleXmlCell>
  <singleXmlCell id="125" r="D22" connectionId="0">
    <xmlCellPr id="1" uniqueName="biologicalAssets">
      <xmlPr mapId="1" xpath="/ReportingInfo/balance/previous/assets/nonCurrentAssets/biologicalAssets" xmlDataType="integer"/>
    </xmlCellPr>
  </singleXmlCell>
  <singleXmlCell id="126" r="D24" connectionId="0">
    <xmlCellPr id="1" uniqueName="propertyRights">
      <xmlPr mapId="1" xpath="/ReportingInfo/balance/previous/assets/nonCurrentAssets/intangibleAssets/propertyRights" xmlDataType="integer"/>
    </xmlCellPr>
  </singleXmlCell>
  <singleXmlCell id="127" r="D25" connectionId="0">
    <xmlCellPr id="1" uniqueName="softwareProducts">
      <xmlPr mapId="1" xpath="/ReportingInfo/balance/previous/assets/nonCurrentAssets/intangibleAssets/softwareProducts" xmlDataType="integer"/>
    </xmlCellPr>
  </singleXmlCell>
  <singleXmlCell id="128" r="D26" connectionId="0">
    <xmlCellPr id="1" uniqueName="developmentProducts">
      <xmlPr mapId="1" xpath="/ReportingInfo/balance/previous/assets/nonCurrentAssets/intangibleAssets/developmentProducts" xmlDataType="integer"/>
    </xmlCellPr>
  </singleXmlCell>
  <singleXmlCell id="129" r="D27" connectionId="0">
    <xmlCellPr id="1" uniqueName="others">
      <xmlPr mapId="1" xpath="/ReportingInfo/balance/previous/assets/nonCurrentAssets/intangibleAssets/others" xmlDataType="integer"/>
    </xmlCellPr>
  </singleXmlCell>
  <singleXmlCell id="130" r="D31" connectionId="0">
    <xmlCellPr id="1" uniqueName="positive">
      <xmlPr mapId="1" xpath="/ReportingInfo/balance/previous/assets/nonCurrentAssets/commercialReputation/positive" xmlDataType="integer"/>
    </xmlCellPr>
  </singleXmlCell>
  <singleXmlCell id="131" r="D32" connectionId="0">
    <xmlCellPr id="1" uniqueName="negative">
      <xmlPr mapId="1" xpath="/ReportingInfo/balance/previous/assets/nonCurrentAssets/commercialReputation/negative" xmlDataType="integer"/>
    </xmlCellPr>
  </singleXmlCell>
  <singleXmlCell id="132" r="D36" connectionId="0">
    <xmlCellPr id="1" uniqueName="subsidiaries">
      <xmlPr mapId="1" xpath="/ReportingInfo/balance/previous/assets/nonCurrentAssets/finAssets/investIn/subsidiaries" xmlDataType="integer"/>
    </xmlCellPr>
  </singleXmlCell>
  <singleXmlCell id="133" r="D37" connectionId="0">
    <xmlCellPr id="1" uniqueName="jointVentures">
      <xmlPr mapId="1" xpath="/ReportingInfo/balance/previous/assets/nonCurrentAssets/finAssets/investIn/jointVentures" xmlDataType="integer"/>
    </xmlCellPr>
  </singleXmlCell>
  <singleXmlCell id="134" r="D38" connectionId="0">
    <xmlCellPr id="1" uniqueName="associatedEnterprises">
      <xmlPr mapId="1" xpath="/ReportingInfo/balance/previous/assets/nonCurrentAssets/finAssets/investIn/associatedEnterprises" xmlDataType="integer"/>
    </xmlCellPr>
  </singleXmlCell>
  <singleXmlCell id="135" r="D39" connectionId="0">
    <xmlCellPr id="1" uniqueName="otherBusinesses">
      <xmlPr mapId="1" xpath="/ReportingInfo/balance/previous/assets/nonCurrentAssets/finAssets/investIn/otherBusinesses" xmlDataType="integer"/>
    </xmlCellPr>
  </singleXmlCell>
  <singleXmlCell id="136" r="D41" connectionId="0">
    <xmlCellPr id="1" uniqueName="governmentSecurities">
      <xmlPr mapId="1" xpath="/ReportingInfo/balance/previous/assets/nonCurrentAssets/finAssets/heldToMaturity/governmentSecurities" xmlDataType="integer"/>
    </xmlCellPr>
  </singleXmlCell>
  <singleXmlCell id="137" r="D42" connectionId="0">
    <xmlCellPr id="1" uniqueName="bonds">
      <xmlPr mapId="1" xpath="/ReportingInfo/balance/previous/assets/nonCurrentAssets/finAssets/heldToMaturity/bonds" xmlDataType="integer"/>
    </xmlCellPr>
  </singleXmlCell>
  <singleXmlCell id="138" r="D43" connectionId="0">
    <xmlCellPr id="1" uniqueName="municipalBonds">
      <xmlPr mapId="1" xpath="/ReportingInfo/balance/previous/assets/nonCurrentAssets/finAssets/heldToMaturity/municipalBonds" xmlDataType="integer"/>
    </xmlCellPr>
  </singleXmlCell>
  <singleXmlCell id="139" r="D44" connectionId="0">
    <xmlCellPr id="1" uniqueName="others">
      <xmlPr mapId="1" xpath="/ReportingInfo/balance/previous/assets/nonCurrentAssets/finAssets/heldToMaturity/others" xmlDataType="integer"/>
    </xmlCellPr>
  </singleXmlCell>
  <singleXmlCell id="140" r="D45" connectionId="0">
    <xmlCellPr id="1" uniqueName="others">
      <xmlPr mapId="1" xpath="/ReportingInfo/balance/previous/assets/nonCurrentAssets/finAssets/others" xmlDataType="integer"/>
    </xmlCellPr>
  </singleXmlCell>
  <singleXmlCell id="141" r="D48" connectionId="0">
    <xmlCellPr id="1" uniqueName="affiliatedCompanies">
      <xmlPr mapId="1" xpath="/ReportingInfo/balance/previous/assets/nonCurrentAssets/tradeReceivables/affiliatedCompanies" xmlDataType="integer"/>
    </xmlCellPr>
  </singleXmlCell>
  <singleXmlCell id="142" r="D49" connectionId="0">
    <xmlCellPr id="1" uniqueName="tradeLoans">
      <xmlPr mapId="1" xpath="/ReportingInfo/balance/previous/assets/nonCurrentAssets/tradeReceivables/tradeLoans" xmlDataType="integer"/>
    </xmlCellPr>
  </singleXmlCell>
  <singleXmlCell id="143" r="D50" connectionId="0">
    <xmlCellPr id="1" uniqueName="financeLease">
      <xmlPr mapId="1" xpath="/ReportingInfo/balance/previous/assets/nonCurrentAssets/tradeReceivables/financeLease" xmlDataType="integer"/>
    </xmlCellPr>
  </singleXmlCell>
  <singleXmlCell id="144" r="D51" connectionId="0">
    <xmlCellPr id="1" uniqueName="others">
      <xmlPr mapId="1" xpath="/ReportingInfo/balance/previous/assets/nonCurrentAssets/tradeReceivables/others" xmlDataType="integer"/>
    </xmlCellPr>
  </singleXmlCell>
  <singleXmlCell id="145" r="D54" connectionId="0">
    <xmlCellPr id="1" uniqueName="futureExpenses">
      <xmlPr mapId="1" xpath="/ReportingInfo/balance/previous/assets/nonCurrentAssets/futureExpenses" xmlDataType="integer"/>
    </xmlCellPr>
  </singleXmlCell>
  <singleXmlCell id="146" r="D55" connectionId="0">
    <xmlCellPr id="1" uniqueName="deferredTaxAssets">
      <xmlPr mapId="1" xpath="/ReportingInfo/balance/previous/assets/nonCurrentAssets/deferredTaxAssets" xmlDataType="integer"/>
    </xmlCellPr>
  </singleXmlCell>
  <singleXmlCell id="147" r="D59" connectionId="0">
    <xmlCellPr id="1" uniqueName="materials">
      <xmlPr mapId="1" xpath="/ReportingInfo/balance/previous/assets/currentAssets/inventories/materials" xmlDataType="integer"/>
    </xmlCellPr>
  </singleXmlCell>
  <singleXmlCell id="148" r="D60" connectionId="0">
    <xmlCellPr id="1" uniqueName="production">
      <xmlPr mapId="1" xpath="/ReportingInfo/balance/previous/assets/currentAssets/inventories/production" xmlDataType="integer"/>
    </xmlCellPr>
  </singleXmlCell>
  <singleXmlCell id="149" r="D61" connectionId="0">
    <xmlCellPr id="1" uniqueName="goods">
      <xmlPr mapId="1" xpath="/ReportingInfo/balance/previous/assets/currentAssets/inventories/goods" xmlDataType="integer"/>
    </xmlCellPr>
  </singleXmlCell>
  <singleXmlCell id="150" r="D62" connectionId="0">
    <xmlCellPr id="1" uniqueName="workInProgress">
      <xmlPr mapId="1" xpath="/ReportingInfo/balance/previous/assets/currentAssets/inventories/workInProgress" xmlDataType="integer"/>
    </xmlCellPr>
  </singleXmlCell>
  <singleXmlCell id="151" r="D63" connectionId="0">
    <xmlCellPr id="1" uniqueName="biologicalAssets">
      <xmlPr mapId="1" xpath="/ReportingInfo/balance/previous/assets/currentAssets/inventories/biologicalAssets" xmlDataType="integer"/>
    </xmlCellPr>
  </singleXmlCell>
  <singleXmlCell id="152" r="D64" connectionId="0">
    <xmlCellPr id="1" uniqueName="others">
      <xmlPr mapId="1" xpath="/ReportingInfo/balance/previous/assets/currentAssets/inventories/others" xmlDataType="integer"/>
    </xmlCellPr>
  </singleXmlCell>
  <singleXmlCell id="153" r="D68" connectionId="0">
    <xmlCellPr id="1" uniqueName="receivablesAffiliatedCompanies">
      <xmlPr mapId="1" xpath="/ReportingInfo/balance/previous/assets/currentAssets/tradeReceivables/receivablesAffiliatedCompanies" xmlDataType="integer"/>
    </xmlCellPr>
  </singleXmlCell>
  <singleXmlCell id="154" r="D69" connectionId="0">
    <xmlCellPr id="1" uniqueName="receivablesCustomersSuppliers">
      <xmlPr mapId="1" xpath="/ReportingInfo/balance/previous/assets/currentAssets/tradeReceivables/receivablesCustomersSuppliers" xmlDataType="integer"/>
    </xmlCellPr>
  </singleXmlCell>
  <singleXmlCell id="155" r="D70" connectionId="0">
    <xmlCellPr id="1" uniqueName="advancesGranted">
      <xmlPr mapId="1" xpath="/ReportingInfo/balance/previous/assets/currentAssets/tradeReceivables/advancesGranted" xmlDataType="integer"/>
    </xmlCellPr>
  </singleXmlCell>
  <singleXmlCell id="156" r="D71" connectionId="0">
    <xmlCellPr id="1" uniqueName="receivablesGrantedCommercialLoans">
      <xmlPr mapId="1" xpath="/ReportingInfo/balance/previous/assets/currentAssets/tradeReceivables/receivablesGrantedCommercialLoans" xmlDataType="integer"/>
    </xmlCellPr>
  </singleXmlCell>
  <singleXmlCell id="157" r="D72" connectionId="0">
    <xmlCellPr id="1" uniqueName="litigationClaims">
      <xmlPr mapId="1" xpath="/ReportingInfo/balance/previous/assets/currentAssets/tradeReceivables/litigationClaims" xmlDataType="integer"/>
    </xmlCellPr>
  </singleXmlCell>
  <singleXmlCell id="158" r="D73" connectionId="0">
    <xmlCellPr id="1" uniqueName="taxRecovery">
      <xmlPr mapId="1" xpath="/ReportingInfo/balance/previous/assets/currentAssets/tradeReceivables/taxRecovery" xmlDataType="integer"/>
    </xmlCellPr>
  </singleXmlCell>
  <singleXmlCell id="159" r="D74" connectionId="0">
    <xmlCellPr id="1" uniqueName="receivablesPersonnel">
      <xmlPr mapId="1" xpath="/ReportingInfo/balance/previous/assets/currentAssets/tradeReceivables/receivablesPersonnel" xmlDataType="integer"/>
    </xmlCellPr>
  </singleXmlCell>
  <singleXmlCell id="160" r="D75" connectionId="0">
    <xmlCellPr id="1" uniqueName="others">
      <xmlPr mapId="1" xpath="/ReportingInfo/balance/previous/assets/currentAssets/tradeReceivables/others" xmlDataType="integer"/>
    </xmlCellPr>
  </singleXmlCell>
  <singleXmlCell id="161" r="D80" connectionId="0">
    <xmlCellPr id="1" uniqueName="debtSecurities">
      <xmlPr mapId="1" xpath="/ReportingInfo/balance/previous/assets/currentAssets/finAssets/finAssetsKeptForTrading/debtSecurities" xmlDataType="integer"/>
    </xmlCellPr>
  </singleXmlCell>
  <singleXmlCell id="162" r="D81" connectionId="0">
    <xmlCellPr id="1" uniqueName="derivatives">
      <xmlPr mapId="1" xpath="/ReportingInfo/balance/previous/assets/currentAssets/finAssets/finAssetsKeptForTrading/derivatives" xmlDataType="integer"/>
    </xmlCellPr>
  </singleXmlCell>
  <singleXmlCell id="163" r="D82" connectionId="0">
    <xmlCellPr id="1" uniqueName="others">
      <xmlPr mapId="1" xpath="/ReportingInfo/balance/previous/assets/currentAssets/finAssets/finAssetsKeptForTrading/others" xmlDataType="integer"/>
    </xmlCellPr>
  </singleXmlCell>
  <singleXmlCell id="164" r="D83" connectionId="0">
    <xmlCellPr id="1" uniqueName="finAssetsForSale">
      <xmlPr mapId="1" xpath="/ReportingInfo/balance/previous/assets/currentAssets/finAssets/finAssetsForSale" xmlDataType="integer"/>
    </xmlCellPr>
  </singleXmlCell>
  <singleXmlCell id="165" r="D84" connectionId="0">
    <xmlCellPr id="1" uniqueName="others">
      <xmlPr mapId="1" xpath="/ReportingInfo/balance/previous/assets/currentAssets/finAssets/others" xmlDataType="integer"/>
    </xmlCellPr>
  </singleXmlCell>
  <singleXmlCell id="166" r="D88" connectionId="0">
    <xmlCellPr id="1" uniqueName="finAssetsCash">
      <xmlPr mapId="1" xpath="/ReportingInfo/balance/previous/assets/currentAssets/cashAndCashEquivalents/finAssetsCash" xmlDataType="integer"/>
    </xmlCellPr>
  </singleXmlCell>
  <singleXmlCell id="167" r="D89" connectionId="0">
    <xmlCellPr id="1" uniqueName="finAssetsTimeDeposits">
      <xmlPr mapId="1" xpath="/ReportingInfo/balance/previous/assets/currentAssets/cashAndCashEquivalents/finAssetsTimeDeposits" xmlDataType="integer"/>
    </xmlCellPr>
  </singleXmlCell>
  <singleXmlCell id="168" r="D90" connectionId="0">
    <xmlCellPr id="1" uniqueName="blockedFunds">
      <xmlPr mapId="1" xpath="/ReportingInfo/balance/previous/assets/currentAssets/cashAndCashEquivalents/blockedFunds" xmlDataType="integer"/>
    </xmlCellPr>
  </singleXmlCell>
  <singleXmlCell id="169" r="D91" connectionId="0">
    <xmlCellPr id="1" uniqueName="moneyEquivalents">
      <xmlPr mapId="1" xpath="/ReportingInfo/balance/previous/assets/currentAssets/cashAndCashEquivalents/moneyEquivalents" xmlDataType="integer"/>
    </xmlCellPr>
  </singleXmlCell>
  <singleXmlCell id="170" r="D93" connectionId="0">
    <xmlCellPr id="1" uniqueName="futureExpenses">
      <xmlPr mapId="1" xpath="/ReportingInfo/balance/previous/assets/currentAssets/futureExpenses" xmlDataType="integer"/>
    </xmlCellPr>
  </singleXmlCell>
  <singleXmlCell id="171" r="H12" connectionId="0">
    <xmlCellPr id="1" uniqueName="registeredContributedCapital">
      <xmlPr mapId="1" xpath="/ReportingInfo/balance/previous/passives/equity/capitalStock/registeredContributedCapital" xmlDataType="integer"/>
    </xmlCellPr>
  </singleXmlCell>
  <singleXmlCell id="172" r="H13" connectionId="0">
    <xmlCellPr id="1" uniqueName="ordinaryShares">
      <xmlPr mapId="1" xpath="/ReportingInfo/balance/previous/passives/equity/capitalStock/ordinaryShares" xmlDataType="integer"/>
    </xmlCellPr>
  </singleXmlCell>
  <singleXmlCell id="173" r="H14" connectionId="0">
    <xmlCellPr id="1" uniqueName="preferredShares">
      <xmlPr mapId="1" xpath="/ReportingInfo/balance/previous/passives/equity/capitalStock/preferredShares" xmlDataType="integer"/>
    </xmlCellPr>
  </singleXmlCell>
  <singleXmlCell id="174" r="H15" connectionId="0">
    <xmlCellPr id="1" uniqueName="treasuryOrdinarySharesRepurchased">
      <xmlPr mapId="1" xpath="/ReportingInfo/balance/previous/passives/equity/capitalStock/treasuryOrdinarySharesRepurchased" xmlDataType="integer"/>
    </xmlCellPr>
  </singleXmlCell>
  <singleXmlCell id="175" r="H16" connectionId="0">
    <xmlCellPr id="1" uniqueName="ownPreferredSharesRepurchased">
      <xmlPr mapId="1" xpath="/ReportingInfo/balance/previous/passives/equity/capitalStock/ownPreferredSharesRepurchased" xmlDataType="integer"/>
    </xmlCellPr>
  </singleXmlCell>
  <singleXmlCell id="176" r="H17" connectionId="0">
    <xmlCellPr id="1" uniqueName="unpaidCapital">
      <xmlPr mapId="1" xpath="/ReportingInfo/balance/previous/passives/equity/capitalStock/unpaidCapital" xmlDataType="integer"/>
    </xmlCellPr>
  </singleXmlCell>
  <singleXmlCell id="177" r="H20" connectionId="0">
    <xmlCellPr id="1" uniqueName="premReserves">
      <xmlPr mapId="1" xpath="/ReportingInfo/balance/previous/passives/equity/reserves/premReserves" xmlDataType="integer"/>
    </xmlCellPr>
  </singleXmlCell>
  <singleXmlCell id="178" r="H21" connectionId="0">
    <xmlCellPr id="1" uniqueName="subsequentValuationAssetsReserve">
      <xmlPr mapId="1" xpath="/ReportingInfo/balance/previous/passives/equity/reserves/subsequentValuationAssetsReserve" xmlDataType="integer"/>
    </xmlCellPr>
  </singleXmlCell>
  <singleXmlCell id="179" r="H23" connectionId="0">
    <xmlCellPr id="1" uniqueName="generalReserves">
      <xmlPr mapId="1" xpath="/ReportingInfo/balance/previous/passives/equity/reserves/targetReserve/generalReserves" xmlDataType="integer"/>
    </xmlCellPr>
  </singleXmlCell>
  <singleXmlCell id="180" r="H24" connectionId="0">
    <xmlCellPr id="1" uniqueName="specializedReserves">
      <xmlPr mapId="1" xpath="/ReportingInfo/balance/previous/passives/equity/reserves/targetReserve/specializedReserves" xmlDataType="integer"/>
    </xmlCellPr>
  </singleXmlCell>
  <singleXmlCell id="181" r="H25" connectionId="0">
    <xmlCellPr id="1" uniqueName="otherReserves">
      <xmlPr mapId="1" xpath="/ReportingInfo/balance/previous/passives/equity/reserves/targetReserve/otherReserves" xmlDataType="integer"/>
    </xmlCellPr>
  </singleXmlCell>
  <singleXmlCell id="182" r="H29" connectionId="0">
    <xmlCellPr id="1" uniqueName="retainedEarnings">
      <xmlPr mapId="1" xpath="/ReportingInfo/balance/previous/passives/equity/finResult/accumulatedProfit/retainedEarnings" xmlDataType="integer"/>
    </xmlCellPr>
  </singleXmlCell>
  <singleXmlCell id="183" r="H30" connectionId="0">
    <xmlCellPr id="1" uniqueName="uncoveredLoss">
      <xmlPr mapId="1" xpath="/ReportingInfo/balance/previous/passives/equity/finResult/accumulatedProfit/uncoveredLoss" xmlDataType="integer"/>
    </xmlCellPr>
  </singleXmlCell>
  <singleXmlCell id="184" r="H31" connectionId="0">
    <xmlCellPr id="1" uniqueName="oneTimeEffectChangesAccountingPolicy">
      <xmlPr mapId="1" xpath="/ReportingInfo/balance/previous/passives/equity/finResult/accumulatedProfit/oneTimeEffectChangesAccountingPolicy" xmlDataType="integer"/>
    </xmlCellPr>
  </singleXmlCell>
  <singleXmlCell id="185" r="H32" connectionId="0">
    <xmlCellPr id="1" uniqueName="currentProfit">
      <xmlPr mapId="1" xpath="/ReportingInfo/balance/previous/passives/equity/finResult/currentProfit" xmlDataType="integer"/>
    </xmlCellPr>
  </singleXmlCell>
  <singleXmlCell id="186" r="H33" connectionId="0">
    <xmlCellPr id="1" uniqueName="currentLoss">
      <xmlPr mapId="1" xpath="/ReportingInfo/balance/previous/passives/equity/finResult/currentLoss" xmlDataType="integer"/>
    </xmlCellPr>
  </singleXmlCell>
  <singleXmlCell id="187" r="H40" connectionId="0">
    <xmlCellPr id="1" uniqueName="minorityParticipation">
      <xmlPr mapId="1" xpath="/ReportingInfo/balance/previous/passives/minorityParticipation" xmlDataType="integer"/>
    </xmlCellPr>
  </singleXmlCell>
  <singleXmlCell id="188" r="H44" connectionId="0">
    <xmlCellPr id="1" uniqueName="relatedEnterprises">
      <xmlPr mapId="1" xpath="/ReportingInfo/balance/previous/passives/nonCurrentLiabilities/commercialOtherObligations/relatedEnterprises" xmlDataType="integer"/>
    </xmlCellPr>
  </singleXmlCell>
  <singleXmlCell id="189" r="H45" connectionId="0">
    <xmlCellPr id="1" uniqueName="receivedLoansBanksNonBanks">
      <xmlPr mapId="1" xpath="/ReportingInfo/balance/previous/passives/nonCurrentLiabilities/commercialOtherObligations/receivedLoansBanksNonBanks" xmlDataType="integer"/>
    </xmlCellPr>
  </singleXmlCell>
  <singleXmlCell id="190" r="H46" connectionId="0">
    <xmlCellPr id="1" uniqueName="zunk">
      <xmlPr mapId="1" xpath="/ReportingInfo/balance/previous/passives/nonCurrentLiabilities/commercialOtherObligations/zunk" xmlDataType="integer"/>
    </xmlCellPr>
  </singleXmlCell>
  <singleXmlCell id="191" r="H47" connectionId="0">
    <xmlCellPr id="1" uniqueName="commercialLoans">
      <xmlPr mapId="1" xpath="/ReportingInfo/balance/previous/passives/nonCurrentLiabilities/commercialOtherObligations/commercialLoans" xmlDataType="integer"/>
    </xmlCellPr>
  </singleXmlCell>
  <singleXmlCell id="192" r="H48" connectionId="0">
    <xmlCellPr id="1" uniqueName="bondLoans">
      <xmlPr mapId="1" xpath="/ReportingInfo/balance/previous/passives/nonCurrentLiabilities/commercialOtherObligations/bondLoans" xmlDataType="integer"/>
    </xmlCellPr>
  </singleXmlCell>
  <singleXmlCell id="193" r="H49" connectionId="0">
    <xmlCellPr id="1" uniqueName="others">
      <xmlPr mapId="1" xpath="/ReportingInfo/balance/previous/passives/nonCurrentLiabilities/commercialOtherObligations/others" xmlDataType="integer"/>
    </xmlCellPr>
  </singleXmlCell>
  <singleXmlCell id="194" r="H52" connectionId="0">
    <xmlCellPr id="1" uniqueName="otherNonCurrentLiabilities">
      <xmlPr mapId="1" xpath="/ReportingInfo/balance/previous/passives/nonCurrentLiabilities/otherNonCurrentLiabilities" xmlDataType="integer"/>
    </xmlCellPr>
  </singleXmlCell>
  <singleXmlCell id="195" r="H53" connectionId="0">
    <xmlCellPr id="1" uniqueName="incomeFuturePeriods">
      <xmlPr mapId="1" xpath="/ReportingInfo/balance/previous/passives/nonCurrentLiabilities/incomeFuturePeriods" xmlDataType="integer"/>
    </xmlCellPr>
  </singleXmlCell>
  <singleXmlCell id="196" r="H54" connectionId="0">
    <xmlCellPr id="1" uniqueName="deferredTaxLiabilities">
      <xmlPr mapId="1" xpath="/ReportingInfo/balance/previous/passives/nonCurrentLiabilities/deferredTaxLiabilities" xmlDataType="integer"/>
    </xmlCellPr>
  </singleXmlCell>
  <singleXmlCell id="197" r="H55" connectionId="0">
    <xmlCellPr id="1" uniqueName="funds">
      <xmlPr mapId="1" xpath="/ReportingInfo/balance/previous/passives/nonCurrentLiabilities/funds" xmlDataType="integer"/>
    </xmlCellPr>
  </singleXmlCell>
  <singleXmlCell id="198" r="H59" connectionId="0">
    <xmlCellPr id="1" uniqueName="liabilitiesLoansBankNonBank">
      <xmlPr mapId="1" xpath="/ReportingInfo/balance/previous/passives/currentLiabilities/commercialOtherObligations/liabilitiesLoansBankNonBank" xmlDataType="integer"/>
    </xmlCellPr>
  </singleXmlCell>
  <singleXmlCell id="199" r="H60" connectionId="0">
    <xmlCellPr id="1" uniqueName="currentPartNonCurrentLiabilities">
      <xmlPr mapId="1" xpath="/ReportingInfo/balance/previous/passives/currentLiabilities/commercialOtherObligations/currentPartNonCurrentLiabilities" xmlDataType="integer"/>
    </xmlCellPr>
  </singleXmlCell>
  <singleXmlCell id="200" r="H62" connectionId="0">
    <xmlCellPr id="1" uniqueName="obligationsRelatedEnterprises">
      <xmlPr mapId="1" xpath="/ReportingInfo/balance/previous/passives/currentLiabilities/commercialOtherObligations/currentObligations/obligationsRelatedEnterprises" xmlDataType="integer"/>
    </xmlCellPr>
  </singleXmlCell>
  <singleXmlCell id="201" r="H63" connectionId="0">
    <xmlCellPr id="1" uniqueName="obligationsReceivedCommercialLoans">
      <xmlPr mapId="1" xpath="/ReportingInfo/balance/previous/passives/currentLiabilities/commercialOtherObligations/currentObligations/obligationsReceivedCommercialLoans" xmlDataType="integer"/>
    </xmlCellPr>
  </singleXmlCell>
  <singleXmlCell id="202" r="H64" connectionId="0">
    <xmlCellPr id="1" uniqueName="obligationsSuppliersCustomers">
      <xmlPr mapId="1" xpath="/ReportingInfo/balance/previous/passives/currentLiabilities/commercialOtherObligations/currentObligations/obligationsSuppliersCustomers" xmlDataType="integer"/>
    </xmlCellPr>
  </singleXmlCell>
  <singleXmlCell id="203" r="H65" connectionId="0">
    <xmlCellPr id="1" uniqueName="advancesReceived">
      <xmlPr mapId="1" xpath="/ReportingInfo/balance/previous/passives/currentLiabilities/commercialOtherObligations/currentObligations/advancesReceived" xmlDataType="integer"/>
    </xmlCellPr>
  </singleXmlCell>
  <singleXmlCell id="204" r="H66" connectionId="0">
    <xmlCellPr id="1" uniqueName="dutiesStaff">
      <xmlPr mapId="1" xpath="/ReportingInfo/balance/previous/passives/currentLiabilities/commercialOtherObligations/currentObligations/dutiesStaff" xmlDataType="integer"/>
    </xmlCellPr>
  </singleXmlCell>
  <singleXmlCell id="205" r="H67" connectionId="0">
    <xmlCellPr id="1" uniqueName="obligationsInsuranceCompanies">
      <xmlPr mapId="1" xpath="/ReportingInfo/balance/previous/passives/currentLiabilities/commercialOtherObligations/currentObligations/obligationsInsuranceCompanies" xmlDataType="integer"/>
    </xmlCellPr>
  </singleXmlCell>
  <singleXmlCell id="206" r="H68" connectionId="0">
    <xmlCellPr id="1" uniqueName="taxObligations">
      <xmlPr mapId="1" xpath="/ReportingInfo/balance/previous/passives/currentLiabilities/commercialOtherObligations/currentObligations/taxObligations" xmlDataType="integer"/>
    </xmlCellPr>
  </singleXmlCell>
  <singleXmlCell id="207" r="H69" connectionId="0">
    <xmlCellPr id="1" uniqueName="others">
      <xmlPr mapId="1" xpath="/ReportingInfo/balance/previous/passives/currentLiabilities/commercialOtherObligations/others" xmlDataType="integer"/>
    </xmlCellPr>
  </singleXmlCell>
  <singleXmlCell id="208" r="H70" connectionId="0">
    <xmlCellPr id="1" uniqueName="provisions">
      <xmlPr mapId="1" xpath="/ReportingInfo/balance/previous/passives/currentLiabilities/commercialOtherObligations/provisions" xmlDataType="integer"/>
    </xmlCellPr>
  </singleXmlCell>
  <singleXmlCell id="209" r="H73" connectionId="0">
    <xmlCellPr id="1" uniqueName="otherCurrentLiabilities">
      <xmlPr mapId="1" xpath="/ReportingInfo/balance/previous/passives/currentLiabilities/otherCurrentLiabilities" xmlDataType="integer"/>
    </xmlCellPr>
  </singleXmlCell>
  <singleXmlCell id="210" r="H75" connectionId="0">
    <xmlCellPr id="1" uniqueName="futureIncome">
      <xmlPr mapId="1" xpath="/ReportingInfo/balance/previous/passives/currentLiabilities/futureIncome" xmlDataType="integer"/>
    </xmlCellPr>
  </singleXmlCell>
  <singleXmlCell id="211" r="H77" connectionId="0">
    <xmlCellPr id="1" uniqueName="funds">
      <xmlPr mapId="1" xpath="/ReportingInfo/balance/previous/passives/currentLiabilities/funds" xmlDataType="integer"/>
    </xmlCellPr>
  </singleXmlCell>
</singleXmlCells>
</file>

<file path=xl/tables/tableSingleCells3.xml><?xml version="1.0" encoding="utf-8"?>
<singleXmlCells xmlns="http://schemas.openxmlformats.org/spreadsheetml/2006/main">
  <singleXmlCell id="212" r="C12" connectionId="0">
    <xmlCellPr id="1" uniqueName="costOfMaterials">
      <xmlPr mapId="1" xpath="/ReportingInfo/incomes/current/expenses/activityCosts/economicElementsCosts/costOfMaterials" xmlDataType="integer"/>
    </xmlCellPr>
  </singleXmlCell>
  <singleXmlCell id="213" r="C13" connectionId="0">
    <xmlCellPr id="1" uniqueName="costsForExternalServices">
      <xmlPr mapId="1" xpath="/ReportingInfo/incomes/current/expenses/activityCosts/economicElementsCosts/costsForExternalServices" xmlDataType="integer"/>
    </xmlCellPr>
  </singleXmlCell>
  <singleXmlCell id="214" r="C14" connectionId="0">
    <xmlCellPr id="1" uniqueName="depreciationExpenses">
      <xmlPr mapId="1" xpath="/ReportingInfo/incomes/current/expenses/activityCosts/economicElementsCosts/depreciationExpenses" xmlDataType="integer"/>
    </xmlCellPr>
  </singleXmlCell>
  <singleXmlCell id="215" r="C15" connectionId="0">
    <xmlCellPr id="1" uniqueName="remunerationExpenses">
      <xmlPr mapId="1" xpath="/ReportingInfo/incomes/current/expenses/activityCosts/economicElementsCosts/remunerationExpenses" xmlDataType="integer"/>
    </xmlCellPr>
  </singleXmlCell>
  <singleXmlCell id="216" r="C16" connectionId="0">
    <xmlCellPr id="1" uniqueName="insuranceCosts">
      <xmlPr mapId="1" xpath="/ReportingInfo/incomes/current/expenses/activityCosts/economicElementsCosts/insuranceCosts" xmlDataType="integer"/>
    </xmlCellPr>
  </singleXmlCell>
  <singleXmlCell id="217" r="C17" connectionId="0">
    <xmlCellPr id="1" uniqueName="balanceValueOfSoldAssets">
      <xmlPr mapId="1" xpath="/ReportingInfo/incomes/current/expenses/activityCosts/economicElementsCosts/balanceValueOfSoldAssets" xmlDataType="integer"/>
    </xmlCellPr>
  </singleXmlCell>
  <singleXmlCell id="218" r="C18" connectionId="0">
    <xmlCellPr id="1" uniqueName="changeInInventoriesOfProductionAndWorkInProgress">
      <xmlPr mapId="1" xpath="/ReportingInfo/incomes/current/expenses/activityCosts/economicElementsCosts/changeInInventoriesOfProductionAndWorkInProgress" xmlDataType="integer"/>
    </xmlCellPr>
  </singleXmlCell>
  <singleXmlCell id="219" r="C19" connectionId="0">
    <xmlCellPr id="1" uniqueName="others">
      <xmlPr mapId="1" xpath="/ReportingInfo/incomes/current/expenses/activityCosts/economicElementsCosts/others" xmlDataType="integer"/>
    </xmlCellPr>
  </singleXmlCell>
  <singleXmlCell id="220" r="C20" connectionId="0">
    <xmlCellPr id="1" uniqueName="impairmentOfAssets">
      <xmlPr mapId="1" xpath="/ReportingInfo/incomes/current/expenses/activityCosts/economicElementsCosts/impairmentOfAssets" xmlDataType="integer"/>
    </xmlCellPr>
  </singleXmlCell>
  <singleXmlCell id="221" r="C21" connectionId="0">
    <xmlCellPr id="1" uniqueName="provisions">
      <xmlPr mapId="1" xpath="/ReportingInfo/incomes/current/expenses/activityCosts/economicElementsCosts/provisions" xmlDataType="integer"/>
    </xmlCellPr>
  </singleXmlCell>
  <singleXmlCell id="222" r="C25" connectionId="0">
    <xmlCellPr id="1" uniqueName="interestExpense">
      <xmlPr mapId="1" xpath="/ReportingInfo/incomes/current/expenses/activityCosts/financialCosts/interestExpense" xmlDataType="integer"/>
    </xmlCellPr>
  </singleXmlCell>
  <singleXmlCell id="223" r="C26" connectionId="0">
    <xmlCellPr id="1" uniqueName="negativeDifferencesFromOperationsWithFinancialAssetsAndInstruments">
      <xmlPr mapId="1" xpath="/ReportingInfo/incomes/current/expenses/activityCosts/financialCosts/negativeDifferencesFromOperationsWithFinancialAssetsAndInstruments" xmlDataType="integer"/>
    </xmlCellPr>
  </singleXmlCell>
  <singleXmlCell id="224" r="C27" connectionId="0">
    <xmlCellPr id="1" uniqueName="negativeDifferencesFromChangesInExchangeRates">
      <xmlPr mapId="1" xpath="/ReportingInfo/incomes/current/expenses/activityCosts/financialCosts/negativeDifferencesFromChangesInExchangeRates" xmlDataType="integer"/>
    </xmlCellPr>
  </singleXmlCell>
  <singleXmlCell id="225" r="C28" connectionId="0">
    <xmlCellPr id="1" uniqueName="others">
      <xmlPr mapId="1" xpath="/ReportingInfo/incomes/current/expenses/activityCosts/financialCosts/others" xmlDataType="integer"/>
    </xmlCellPr>
  </singleXmlCell>
  <singleXmlCell id="226" r="C34" connectionId="0">
    <xmlCellPr id="1" uniqueName="shareOfProfitOfAssociatesAndJointVentures">
      <xmlPr mapId="1" xpath="/ReportingInfo/incomes/current/expenses/activityProfit/shareOfProfitOfAssociatesAndJointVentures" xmlDataType="integer"/>
    </xmlCellPr>
  </singleXmlCell>
  <singleXmlCell id="227" r="C35" connectionId="0">
    <xmlCellPr id="1" uniqueName="exceptionalCosts">
      <xmlPr mapId="1" xpath="/ReportingInfo/incomes/current/expenses/activityProfit/exceptionalCosts" xmlDataType="integer"/>
    </xmlCellPr>
  </singleXmlCell>
  <singleXmlCell id="228" r="C39" connectionId="0">
    <xmlCellPr id="1" uniqueName="expensesForCurrentCorporateIncomeTaxes">
      <xmlPr mapId="1" xpath="/ReportingInfo/incomes/current/expenses/profitBeforeTaxes/expensesForCurrentCorporateIncomeTaxes" xmlDataType="integer"/>
    </xmlCellPr>
  </singleXmlCell>
  <singleXmlCell id="229" r="C40" connectionId="0">
    <xmlCellPr id="1" uniqueName="expenseOfDeferredCorporateIncomeTaxes">
      <xmlPr mapId="1" xpath="/ReportingInfo/incomes/current/expenses/profitBeforeTaxes/expenseOfDeferredCorporateIncomeTaxes" xmlDataType="integer"/>
    </xmlCellPr>
  </singleXmlCell>
  <singleXmlCell id="230" r="C41" connectionId="0">
    <xmlCellPr id="1" uniqueName="others">
      <xmlPr mapId="1" xpath="/ReportingInfo/incomes/current/expenses/profitBeforeTaxes/others" xmlDataType="integer"/>
    </xmlCellPr>
  </singleXmlCell>
  <singleXmlCell id="231" r="C43" connectionId="0">
    <xmlCellPr id="1" uniqueName="forMinorityParticipation">
      <xmlPr mapId="1" xpath="/ReportingInfo/incomes/current/expenses/profitAfterTaxes/forMinorityParticipation" xmlDataType="integer"/>
    </xmlCellPr>
  </singleXmlCell>
  <singleXmlCell id="232" r="G12" connectionId="0">
    <xmlCellPr id="1" uniqueName="production">
      <xmlPr mapId="1" xpath="/ReportingInfo/incomes/current/income/activityIncome/netRevenueFromSales/production" xmlDataType="integer"/>
    </xmlCellPr>
  </singleXmlCell>
  <singleXmlCell id="233" r="G13" connectionId="0">
    <xmlCellPr id="1" uniqueName="goods">
      <xmlPr mapId="1" xpath="/ReportingInfo/incomes/current/income/activityIncome/netRevenueFromSales/goods" xmlDataType="integer"/>
    </xmlCellPr>
  </singleXmlCell>
  <singleXmlCell id="234" r="G14" connectionId="0">
    <xmlCellPr id="1" uniqueName="services">
      <xmlPr mapId="1" xpath="/ReportingInfo/incomes/current/income/activityIncome/netRevenueFromSales/services" xmlDataType="integer"/>
    </xmlCellPr>
  </singleXmlCell>
  <singleXmlCell id="235" r="G15" connectionId="0">
    <xmlCellPr id="1" uniqueName="others">
      <xmlPr mapId="1" xpath="/ReportingInfo/incomes/current/income/activityIncome/netRevenueFromSales/others" xmlDataType="integer"/>
    </xmlCellPr>
  </singleXmlCell>
  <singleXmlCell id="236" r="G18" connectionId="0">
    <xmlCellPr id="1" uniqueName="incomeFromFinancing">
      <xmlPr mapId="1" xpath="/ReportingInfo/incomes/current/income/activityIncome/incomeFromFinancing" xmlDataType="integer"/>
    </xmlCellPr>
  </singleXmlCell>
  <singleXmlCell id="237" r="G19" connectionId="0">
    <xmlCellPr id="1" uniqueName="incomeFromFinancingOfGovernment">
      <xmlPr mapId="1" xpath="/ReportingInfo/incomes/current/income/activityIncome/incomeFromFinancingOfGovernment" xmlDataType="integer"/>
    </xmlCellPr>
  </singleXmlCell>
  <singleXmlCell id="238" r="G22" connectionId="0">
    <xmlCellPr id="1" uniqueName="interestIncome">
      <xmlPr mapId="1" xpath="/ReportingInfo/incomes/current/income/activityIncome/financialIncome/interestIncome" xmlDataType="integer"/>
    </xmlCellPr>
  </singleXmlCell>
  <singleXmlCell id="239" r="G23" connectionId="0">
    <xmlCellPr id="1" uniqueName="incomeFromDividends">
      <xmlPr mapId="1" xpath="/ReportingInfo/incomes/current/income/activityIncome/financialIncome/incomeFromDividends" xmlDataType="integer"/>
    </xmlCellPr>
  </singleXmlCell>
  <singleXmlCell id="240" r="G24" connectionId="0">
    <xmlCellPr id="1" uniqueName="positiveDifferencesFromOperationsWithFinancialAssetsAndInstruments">
      <xmlPr mapId="1" xpath="/ReportingInfo/incomes/current/income/activityIncome/financialIncome/positiveDifferencesFromOperationsWithFinancialAssetsAndInstruments" xmlDataType="integer"/>
    </xmlCellPr>
  </singleXmlCell>
  <singleXmlCell id="241" r="G25" connectionId="0">
    <xmlCellPr id="1" uniqueName="positiveDifferencesFromExchangeRateChanges">
      <xmlPr mapId="1" xpath="/ReportingInfo/incomes/current/income/activityIncome/financialIncome/positiveDifferencesFromExchangeRateChanges" xmlDataType="integer"/>
    </xmlCellPr>
  </singleXmlCell>
  <singleXmlCell id="242" r="G26" connectionId="0">
    <xmlCellPr id="1" uniqueName="others">
      <xmlPr mapId="1" xpath="/ReportingInfo/incomes/current/income/activityIncome/financialIncome/others" xmlDataType="integer"/>
    </xmlCellPr>
  </singleXmlCell>
  <singleXmlCell id="243" r="G34" connectionId="0">
    <xmlCellPr id="1" uniqueName="shareOfLossOfAssociatesAndJointVentures">
      <xmlPr mapId="1" xpath="/ReportingInfo/incomes/current/income/activityLoss/shareOfLossOfAssociatesAndJointVentures" xmlDataType="integer"/>
    </xmlCellPr>
  </singleXmlCell>
  <singleXmlCell id="244" r="G35" connectionId="0">
    <xmlCellPr id="1" uniqueName="extraordinaryRevenues">
      <xmlPr mapId="1" xpath="/ReportingInfo/incomes/current/income/activityLoss/extraordinaryRevenues" xmlDataType="integer"/>
    </xmlCellPr>
  </singleXmlCell>
  <singleXmlCell id="245" r="G43" connectionId="0">
    <xmlCellPr id="1" uniqueName="forMinorityParticipation">
      <xmlPr mapId="1" xpath="/ReportingInfo/incomes/current/income/lossAfterTax/forMinorityParticipation" xmlDataType="integer"/>
    </xmlCellPr>
  </singleXmlCell>
  <singleXmlCell id="246" r="D12" connectionId="0">
    <xmlCellPr id="1" uniqueName="costOfMaterials">
      <xmlPr mapId="1" xpath="/ReportingInfo/incomes/previous/expenses/activityCosts/economicElementsCosts/costOfMaterials" xmlDataType="integer"/>
    </xmlCellPr>
  </singleXmlCell>
  <singleXmlCell id="247" r="D13" connectionId="0">
    <xmlCellPr id="1" uniqueName="costsForExternalServices">
      <xmlPr mapId="1" xpath="/ReportingInfo/incomes/previous/expenses/activityCosts/economicElementsCosts/costsForExternalServices" xmlDataType="integer"/>
    </xmlCellPr>
  </singleXmlCell>
  <singleXmlCell id="248" r="D14" connectionId="0">
    <xmlCellPr id="1" uniqueName="depreciationExpenses">
      <xmlPr mapId="1" xpath="/ReportingInfo/incomes/previous/expenses/activityCosts/economicElementsCosts/depreciationExpenses" xmlDataType="integer"/>
    </xmlCellPr>
  </singleXmlCell>
  <singleXmlCell id="249" r="D15" connectionId="0">
    <xmlCellPr id="1" uniqueName="remunerationExpenses">
      <xmlPr mapId="1" xpath="/ReportingInfo/incomes/previous/expenses/activityCosts/economicElementsCosts/remunerationExpenses" xmlDataType="integer"/>
    </xmlCellPr>
  </singleXmlCell>
  <singleXmlCell id="250" r="D16" connectionId="0">
    <xmlCellPr id="1" uniqueName="insuranceCosts">
      <xmlPr mapId="1" xpath="/ReportingInfo/incomes/previous/expenses/activityCosts/economicElementsCosts/insuranceCosts" xmlDataType="integer"/>
    </xmlCellPr>
  </singleXmlCell>
  <singleXmlCell id="251" r="D17" connectionId="0">
    <xmlCellPr id="1" uniqueName="balanceValueOfSoldAssets">
      <xmlPr mapId="1" xpath="/ReportingInfo/incomes/previous/expenses/activityCosts/economicElementsCosts/balanceValueOfSoldAssets" xmlDataType="integer"/>
    </xmlCellPr>
  </singleXmlCell>
  <singleXmlCell id="252" r="D18" connectionId="0">
    <xmlCellPr id="1" uniqueName="changeInInventoriesOfProductionAndWorkInProgress">
      <xmlPr mapId="1" xpath="/ReportingInfo/incomes/previous/expenses/activityCosts/economicElementsCosts/changeInInventoriesOfProductionAndWorkInProgress" xmlDataType="integer"/>
    </xmlCellPr>
  </singleXmlCell>
  <singleXmlCell id="253" r="D19" connectionId="0">
    <xmlCellPr id="1" uniqueName="others">
      <xmlPr mapId="1" xpath="/ReportingInfo/incomes/previous/expenses/activityCosts/economicElementsCosts/others" xmlDataType="integer"/>
    </xmlCellPr>
  </singleXmlCell>
  <singleXmlCell id="254" r="D20" connectionId="0">
    <xmlCellPr id="1" uniqueName="impairmentOfAssets">
      <xmlPr mapId="1" xpath="/ReportingInfo/incomes/previous/expenses/activityCosts/economicElementsCosts/impairmentOfAssets" xmlDataType="integer"/>
    </xmlCellPr>
  </singleXmlCell>
  <singleXmlCell id="255" r="D21" connectionId="0">
    <xmlCellPr id="1" uniqueName="provisions">
      <xmlPr mapId="1" xpath="/ReportingInfo/incomes/previous/expenses/activityCosts/economicElementsCosts/provisions" xmlDataType="integer"/>
    </xmlCellPr>
  </singleXmlCell>
  <singleXmlCell id="256" r="D25" connectionId="0">
    <xmlCellPr id="1" uniqueName="interestExpense">
      <xmlPr mapId="1" xpath="/ReportingInfo/incomes/previous/expenses/activityCosts/financialCosts/interestExpense" xmlDataType="integer"/>
    </xmlCellPr>
  </singleXmlCell>
  <singleXmlCell id="257" r="D26" connectionId="0">
    <xmlCellPr id="1" uniqueName="negativeDifferencesFromOperationsWithFinancialAssetsAndInstruments">
      <xmlPr mapId="1" xpath="/ReportingInfo/incomes/previous/expenses/activityCosts/financialCosts/negativeDifferencesFromOperationsWithFinancialAssetsAndInstruments" xmlDataType="integer"/>
    </xmlCellPr>
  </singleXmlCell>
  <singleXmlCell id="258" r="D27" connectionId="0">
    <xmlCellPr id="1" uniqueName="negativeDifferencesFromChangesInExchangeRates">
      <xmlPr mapId="1" xpath="/ReportingInfo/incomes/previous/expenses/activityCosts/financialCosts/negativeDifferencesFromChangesInExchangeRates" xmlDataType="integer"/>
    </xmlCellPr>
  </singleXmlCell>
  <singleXmlCell id="259" r="D28" connectionId="0">
    <xmlCellPr id="1" uniqueName="others">
      <xmlPr mapId="1" xpath="/ReportingInfo/incomes/previous/expenses/activityCosts/financialCosts/others" xmlDataType="integer"/>
    </xmlCellPr>
  </singleXmlCell>
  <singleXmlCell id="260" r="D34" connectionId="0">
    <xmlCellPr id="1" uniqueName="shareOfProfitOfAssociatesAndJointVentures">
      <xmlPr mapId="1" xpath="/ReportingInfo/incomes/previous/expenses/activityProfit/shareOfProfitOfAssociatesAndJointVentures" xmlDataType="integer"/>
    </xmlCellPr>
  </singleXmlCell>
  <singleXmlCell id="261" r="D35" connectionId="0">
    <xmlCellPr id="1" uniqueName="exceptionalCosts">
      <xmlPr mapId="1" xpath="/ReportingInfo/incomes/previous/expenses/activityProfit/exceptionalCosts" xmlDataType="integer"/>
    </xmlCellPr>
  </singleXmlCell>
  <singleXmlCell id="262" r="D39" connectionId="0">
    <xmlCellPr id="1" uniqueName="expensesForCurrentCorporateIncomeTaxes">
      <xmlPr mapId="1" xpath="/ReportingInfo/incomes/previous/expenses/profitBeforeTaxes/expensesForCurrentCorporateIncomeTaxes" xmlDataType="integer"/>
    </xmlCellPr>
  </singleXmlCell>
  <singleXmlCell id="263" r="D40" connectionId="0">
    <xmlCellPr id="1" uniqueName="expenseOfDeferredCorporateIncomeTaxes">
      <xmlPr mapId="1" xpath="/ReportingInfo/incomes/previous/expenses/profitBeforeTaxes/expenseOfDeferredCorporateIncomeTaxes" xmlDataType="integer"/>
    </xmlCellPr>
  </singleXmlCell>
  <singleXmlCell id="264" r="D41" connectionId="0">
    <xmlCellPr id="1" uniqueName="others">
      <xmlPr mapId="1" xpath="/ReportingInfo/incomes/previous/expenses/profitBeforeTaxes/others" xmlDataType="integer"/>
    </xmlCellPr>
  </singleXmlCell>
  <singleXmlCell id="265" r="D43" connectionId="0">
    <xmlCellPr id="1" uniqueName="forMinorityParticipation">
      <xmlPr mapId="1" xpath="/ReportingInfo/incomes/previous/expenses/profitAfterTaxes/forMinorityParticipation" xmlDataType="integer"/>
    </xmlCellPr>
  </singleXmlCell>
  <singleXmlCell id="266" r="H12" connectionId="0">
    <xmlCellPr id="1" uniqueName="production">
      <xmlPr mapId="1" xpath="/ReportingInfo/incomes/previous/income/activityIncome/netRevenueFromSales/production" xmlDataType="integer"/>
    </xmlCellPr>
  </singleXmlCell>
  <singleXmlCell id="267" r="H13" connectionId="0">
    <xmlCellPr id="1" uniqueName="goods">
      <xmlPr mapId="1" xpath="/ReportingInfo/incomes/previous/income/activityIncome/netRevenueFromSales/goods" xmlDataType="integer"/>
    </xmlCellPr>
  </singleXmlCell>
  <singleXmlCell id="268" r="H14" connectionId="0">
    <xmlCellPr id="1" uniqueName="services">
      <xmlPr mapId="1" xpath="/ReportingInfo/incomes/previous/income/activityIncome/netRevenueFromSales/services" xmlDataType="integer"/>
    </xmlCellPr>
  </singleXmlCell>
  <singleXmlCell id="269" r="H15" connectionId="0">
    <xmlCellPr id="1" uniqueName="others">
      <xmlPr mapId="1" xpath="/ReportingInfo/incomes/previous/income/activityIncome/netRevenueFromSales/others" xmlDataType="integer"/>
    </xmlCellPr>
  </singleXmlCell>
  <singleXmlCell id="270" r="H18" connectionId="0">
    <xmlCellPr id="1" uniqueName="incomeFromFinancing">
      <xmlPr mapId="1" xpath="/ReportingInfo/incomes/previous/income/activityIncome/incomeFromFinancing" xmlDataType="integer"/>
    </xmlCellPr>
  </singleXmlCell>
  <singleXmlCell id="271" r="H19" connectionId="0">
    <xmlCellPr id="1" uniqueName="incomeFromFinancingOfGovernment">
      <xmlPr mapId="1" xpath="/ReportingInfo/incomes/previous/income/activityIncome/incomeFromFinancingOfGovernment" xmlDataType="integer"/>
    </xmlCellPr>
  </singleXmlCell>
  <singleXmlCell id="272" r="H22" connectionId="0">
    <xmlCellPr id="1" uniqueName="interestIncome">
      <xmlPr mapId="1" xpath="/ReportingInfo/incomes/previous/income/activityIncome/financialIncome/interestIncome" xmlDataType="integer"/>
    </xmlCellPr>
  </singleXmlCell>
  <singleXmlCell id="273" r="H23" connectionId="0">
    <xmlCellPr id="1" uniqueName="incomeFromDividends">
      <xmlPr mapId="1" xpath="/ReportingInfo/incomes/previous/income/activityIncome/financialIncome/incomeFromDividends" xmlDataType="integer"/>
    </xmlCellPr>
  </singleXmlCell>
  <singleXmlCell id="274" r="H24" connectionId="0">
    <xmlCellPr id="1" uniqueName="positiveDifferencesFromOperationsWithFinancialAssetsAndInstruments">
      <xmlPr mapId="1" xpath="/ReportingInfo/incomes/previous/income/activityIncome/financialIncome/positiveDifferencesFromOperationsWithFinancialAssetsAndInstruments" xmlDataType="integer"/>
    </xmlCellPr>
  </singleXmlCell>
  <singleXmlCell id="275" r="H25" connectionId="0">
    <xmlCellPr id="1" uniqueName="positiveDifferencesFromExchangeRateChanges">
      <xmlPr mapId="1" xpath="/ReportingInfo/incomes/previous/income/activityIncome/financialIncome/positiveDifferencesFromExchangeRateChanges" xmlDataType="integer"/>
    </xmlCellPr>
  </singleXmlCell>
  <singleXmlCell id="276" r="H26" connectionId="0">
    <xmlCellPr id="1" uniqueName="others">
      <xmlPr mapId="1" xpath="/ReportingInfo/incomes/previous/income/activityIncome/financialIncome/others" xmlDataType="integer"/>
    </xmlCellPr>
  </singleXmlCell>
  <singleXmlCell id="277" r="H34" connectionId="0">
    <xmlCellPr id="1" uniqueName="shareOfLossOfAssociatesAndJointVentures">
      <xmlPr mapId="1" xpath="/ReportingInfo/incomes/previous/income/activityLoss/shareOfLossOfAssociatesAndJointVentures" xmlDataType="integer"/>
    </xmlCellPr>
  </singleXmlCell>
  <singleXmlCell id="278" r="H35" connectionId="0">
    <xmlCellPr id="1" uniqueName="extraordinaryRevenues">
      <xmlPr mapId="1" xpath="/ReportingInfo/incomes/previous/income/activityLoss/extraordinaryRevenues" xmlDataType="integer"/>
    </xmlCellPr>
  </singleXmlCell>
  <singleXmlCell id="279" r="H43" connectionId="0">
    <xmlCellPr id="1" uniqueName="forMinorityParticipation">
      <xmlPr mapId="1" xpath="/ReportingInfo/incomes/previous/income/lossAfterTax/forMinorityParticipation" xmlDataType="integer"/>
    </xmlCellPr>
  </singleXmlCell>
</singleXmlCells>
</file>

<file path=xl/tables/tableSingleCells4.xml><?xml version="1.0" encoding="utf-8"?>
<singleXmlCells xmlns="http://schemas.openxmlformats.org/spreadsheetml/2006/main">
  <singleXmlCell id="280" r="C11" connectionId="0">
    <xmlCellPr id="1" uniqueName="receiptsFromCustomers">
      <xmlPr mapId="1" xpath="/ReportingInfo/cashFlows/current/cashFlowsFromOperationalActivity/receiptsFromCustomers" xmlDataType="integer"/>
    </xmlCellPr>
  </singleXmlCell>
  <singleXmlCell id="281" r="C12" connectionId="0">
    <xmlCellPr id="1" uniqueName="paymentsToSuppliers">
      <xmlPr mapId="1" xpath="/ReportingInfo/cashFlows/current/cashFlowsFromOperationalActivity/paymentsToSuppliers" xmlDataType="integer"/>
    </xmlCellPr>
  </singleXmlCell>
  <singleXmlCell id="282" r="C13" connectionId="0">
    <xmlCellPr id="1" uniqueName="paymentsRelatedToFinancialAssetsHeldForTrading">
      <xmlPr mapId="1" xpath="/ReportingInfo/cashFlows/current/cashFlowsFromOperationalActivity/paymentsRelatedToFinancialAssetsHeldForTrading" xmlDataType="integer"/>
    </xmlCellPr>
  </singleXmlCell>
  <singleXmlCell id="283" r="C14" connectionId="0">
    <xmlCellPr id="1" uniqueName="paymentsRelatedToRemuneration">
      <xmlPr mapId="1" xpath="/ReportingInfo/cashFlows/current/cashFlowsFromOperationalActivity/paymentsRelatedToRemuneration" xmlDataType="integer"/>
    </xmlCellPr>
  </singleXmlCell>
  <singleXmlCell id="284" r="C15" connectionId="0">
    <xmlCellPr id="1" uniqueName="taxesPaidRefunded">
      <xmlPr mapId="1" xpath="/ReportingInfo/cashFlows/current/cashFlowsFromOperationalActivity/taxesPaidRefunded" xmlDataType="integer"/>
    </xmlCellPr>
  </singleXmlCell>
  <singleXmlCell id="285" r="C16" connectionId="0">
    <xmlCellPr id="1" uniqueName="corporateIncomeTaxesPaid">
      <xmlPr mapId="1" xpath="/ReportingInfo/cashFlows/current/cashFlowsFromOperationalActivity/corporateIncomeTaxesPaid" xmlDataType="integer"/>
    </xmlCellPr>
  </singleXmlCell>
  <singleXmlCell id="286" r="C17" connectionId="0">
    <xmlCellPr id="1" uniqueName="interestReceived">
      <xmlPr mapId="1" xpath="/ReportingInfo/cashFlows/current/cashFlowsFromOperationalActivity/interestReceived" xmlDataType="integer"/>
    </xmlCellPr>
  </singleXmlCell>
  <singleXmlCell id="287" r="C18" connectionId="0">
    <xmlCellPr id="1" uniqueName="paidBankChargesAndInterestOnShortTermLoansForWorkingCapital">
      <xmlPr mapId="1" xpath="/ReportingInfo/cashFlows/current/cashFlowsFromOperationalActivity/paidBankChargesAndInterestOnShortTermLoansForWorkingCapital" xmlDataType="integer"/>
    </xmlCellPr>
  </singleXmlCell>
  <singleXmlCell id="288" r="C19" connectionId="0">
    <xmlCellPr id="1" uniqueName="exchangeRateDifferences">
      <xmlPr mapId="1" xpath="/ReportingInfo/cashFlows/current/cashFlowsFromOperationalActivity/exchangeRateDifferences" xmlDataType="integer"/>
    </xmlCellPr>
  </singleXmlCell>
  <singleXmlCell id="289" r="C20" connectionId="0">
    <xmlCellPr id="1" uniqueName="otherReceiptsPaymentsFromOperationalActivity">
      <xmlPr mapId="1" xpath="/ReportingInfo/cashFlows/current/cashFlowsFromOperationalActivity/otherReceiptsPaymentsFromOperationalActivity" xmlDataType="integer"/>
    </xmlCellPr>
  </singleXmlCell>
  <singleXmlCell id="290" r="C23" connectionId="0">
    <xmlCellPr id="1" uniqueName="purchaseOfFixedAssets">
      <xmlPr mapId="1" xpath="/ReportingInfo/cashFlows/current/cashFlowsFromInvestmentActivity/purchaseOfFixedAssets" xmlDataType="integer"/>
    </xmlCellPr>
  </singleXmlCell>
  <singleXmlCell id="291" r="C24" connectionId="0">
    <xmlCellPr id="1" uniqueName="proceedsFromTheSaleOfFixedAssets">
      <xmlPr mapId="1" xpath="/ReportingInfo/cashFlows/current/cashFlowsFromInvestmentActivity/proceedsFromTheSaleOfFixedAssets" xmlDataType="integer"/>
    </xmlCellPr>
  </singleXmlCell>
  <singleXmlCell id="292" r="C25" connectionId="0">
    <xmlCellPr id="1" uniqueName="loansGranted">
      <xmlPr mapId="1" xpath="/ReportingInfo/cashFlows/current/cashFlowsFromInvestmentActivity/loansGranted" xmlDataType="integer"/>
    </xmlCellPr>
  </singleXmlCell>
  <singleXmlCell id="293" r="C26" connectionId="0">
    <xmlCellPr id="1" uniqueName="reimbursedGrantedLoans">
      <xmlPr mapId="1" xpath="/ReportingInfo/cashFlows/current/cashFlowsFromInvestmentActivity/reimbursedGrantedLoans" xmlDataType="integer"/>
    </xmlCellPr>
  </singleXmlCell>
  <singleXmlCell id="294" r="C27" connectionId="0">
    <xmlCellPr id="1" uniqueName="receivedInterestOnLoansGranted">
      <xmlPr mapId="1" xpath="/ReportingInfo/cashFlows/current/cashFlowsFromInvestmentActivity/receivedInterestOnLoansGranted" xmlDataType="integer"/>
    </xmlCellPr>
  </singleXmlCell>
  <singleXmlCell id="295" r="C28" connectionId="0">
    <xmlCellPr id="1" uniqueName="purchaseOfInvestments">
      <xmlPr mapId="1" xpath="/ReportingInfo/cashFlows/current/cashFlowsFromInvestmentActivity/purchaseOfInvestments" xmlDataType="integer"/>
    </xmlCellPr>
  </singleXmlCell>
  <singleXmlCell id="296" r="C29" connectionId="0">
    <xmlCellPr id="1" uniqueName="proceedsFromSaleOfInvestments">
      <xmlPr mapId="1" xpath="/ReportingInfo/cashFlows/current/cashFlowsFromInvestmentActivity/proceedsFromSaleOfInvestments" xmlDataType="integer"/>
    </xmlCellPr>
  </singleXmlCell>
  <singleXmlCell id="297" r="C30" connectionId="0">
    <xmlCellPr id="1" uniqueName="dividendsReceivedFromInvestments">
      <xmlPr mapId="1" xpath="/ReportingInfo/cashFlows/current/cashFlowsFromInvestmentActivity/dividendsReceivedFromInvestments" xmlDataType="integer"/>
    </xmlCellPr>
  </singleXmlCell>
  <singleXmlCell id="298" r="C31" connectionId="0">
    <xmlCellPr id="1" uniqueName="exchangeRateDifferences">
      <xmlPr mapId="1" xpath="/ReportingInfo/cashFlows/current/cashFlowsFromInvestmentActivity/exchangeRateDifferences" xmlDataType="integer"/>
    </xmlCellPr>
  </singleXmlCell>
  <singleXmlCell id="299" r="C32" connectionId="0">
    <xmlCellPr id="1" uniqueName="otherReceiptsPaymentsFromInvestmentActivity">
      <xmlPr mapId="1" xpath="/ReportingInfo/cashFlows/current/cashFlowsFromInvestmentActivity/otherReceiptsPaymentsFromInvestmentActivity" xmlDataType="integer"/>
    </xmlCellPr>
  </singleXmlCell>
  <singleXmlCell id="300" r="C35" connectionId="0">
    <xmlCellPr id="1" uniqueName="proceedsFromIssuingSecurities">
      <xmlPr mapId="1" xpath="/ReportingInfo/cashFlows/current/cashFlowsFromFinancialActivity/proceedsFromIssuingSecurities" xmlDataType="integer"/>
    </xmlCellPr>
  </singleXmlCell>
  <singleXmlCell id="301" r="C36" connectionId="0">
    <xmlCellPr id="1" uniqueName="paymentsOnRepurchaseOfSecurities">
      <xmlPr mapId="1" xpath="/ReportingInfo/cashFlows/current/cashFlowsFromFinancialActivity/paymentsOnRepurchaseOfSecurities" xmlDataType="integer"/>
    </xmlCellPr>
  </singleXmlCell>
  <singleXmlCell id="302" r="C37" connectionId="0">
    <xmlCellPr id="1" uniqueName="proceedsFromLoans">
      <xmlPr mapId="1" xpath="/ReportingInfo/cashFlows/current/cashFlowsFromFinancialActivity/proceedsFromLoans" xmlDataType="integer"/>
    </xmlCellPr>
  </singleXmlCell>
  <singleXmlCell id="303" r="C38" connectionId="0">
    <xmlCellPr id="1" uniqueName="loansPaid">
      <xmlPr mapId="1" xpath="/ReportingInfo/cashFlows/current/cashFlowsFromFinancialActivity/loansPaid" xmlDataType="integer"/>
    </xmlCellPr>
  </singleXmlCell>
  <singleXmlCell id="304" r="C39" connectionId="0">
    <xmlCellPr id="1" uniqueName="paidObligationsUnderLeasingContracts">
      <xmlPr mapId="1" xpath="/ReportingInfo/cashFlows/current/cashFlowsFromFinancialActivity/paidObligationsUnderLeasingContracts" xmlDataType="integer"/>
    </xmlCellPr>
  </singleXmlCell>
  <singleXmlCell id="305" r="C40" connectionId="0">
    <xmlCellPr id="1" uniqueName="paidInterestFeesCommissionsOnLoansForInvestmentPurposes">
      <xmlPr mapId="1" xpath="/ReportingInfo/cashFlows/current/cashFlowsFromFinancialActivity/paidInterestFeesCommissionsOnLoansForInvestmentPurposes" xmlDataType="integer"/>
    </xmlCellPr>
  </singleXmlCell>
  <singleXmlCell id="306" r="C41" connectionId="0">
    <xmlCellPr id="1" uniqueName="dividendsPaid">
      <xmlPr mapId="1" xpath="/ReportingInfo/cashFlows/current/cashFlowsFromFinancialActivity/dividendsPaid" xmlDataType="integer"/>
    </xmlCellPr>
  </singleXmlCell>
  <singleXmlCell id="307" r="C42" connectionId="0">
    <xmlCellPr id="1" uniqueName="otherReceiptsPaymentsFromFinancialActivity">
      <xmlPr mapId="1" xpath="/ReportingInfo/cashFlows/current/cashFlowsFromFinancialActivity/otherReceiptsPaymentsFromFinancialActivity" xmlDataType="integer"/>
    </xmlCellPr>
  </singleXmlCell>
  <singleXmlCell id="308" r="C45" connectionId="0">
    <xmlCellPr id="1" uniqueName="cashFlowsPeriodStart">
      <xmlPr mapId="1" xpath="/ReportingInfo/cashFlows/current/cashFlowsPeriodStart" xmlDataType="integer"/>
    </xmlCellPr>
  </singleXmlCell>
  <singleXmlCell id="309" r="C47" connectionId="0">
    <xmlCellPr id="1" uniqueName="availabilityInCashAndBank">
      <xmlPr mapId="1" xpath="/ReportingInfo/cashFlows/current/cashFlowsPeriodEnd/availabilityInCashAndBank" xmlDataType="integer"/>
    </xmlCellPr>
  </singleXmlCell>
  <singleXmlCell id="310" r="C48" connectionId="0">
    <xmlCellPr id="1" uniqueName="blockedFunds">
      <xmlPr mapId="1" xpath="/ReportingInfo/cashFlows/current/cashFlowsPeriodEnd/blockedFunds" xmlDataType="integer"/>
    </xmlCellPr>
  </singleXmlCell>
  <singleXmlCell id="311" r="D11" connectionId="0">
    <xmlCellPr id="1" uniqueName="receiptsFromCustomers">
      <xmlPr mapId="1" xpath="/ReportingInfo/cashFlows/previous/cashFlowsFromOperationalActivity/receiptsFromCustomers" xmlDataType="integer"/>
    </xmlCellPr>
  </singleXmlCell>
  <singleXmlCell id="312" r="D12" connectionId="0">
    <xmlCellPr id="1" uniqueName="paymentsToSuppliers">
      <xmlPr mapId="1" xpath="/ReportingInfo/cashFlows/previous/cashFlowsFromOperationalActivity/paymentsToSuppliers" xmlDataType="integer"/>
    </xmlCellPr>
  </singleXmlCell>
  <singleXmlCell id="313" r="D13" connectionId="0">
    <xmlCellPr id="1" uniqueName="paymentsRelatedToFinancialAssetsHeldForTrading">
      <xmlPr mapId="1" xpath="/ReportingInfo/cashFlows/previous/cashFlowsFromOperationalActivity/paymentsRelatedToFinancialAssetsHeldForTrading" xmlDataType="integer"/>
    </xmlCellPr>
  </singleXmlCell>
  <singleXmlCell id="314" r="D14" connectionId="0">
    <xmlCellPr id="1" uniqueName="paymentsRelatedToRemuneration">
      <xmlPr mapId="1" xpath="/ReportingInfo/cashFlows/previous/cashFlowsFromOperationalActivity/paymentsRelatedToRemuneration" xmlDataType="integer"/>
    </xmlCellPr>
  </singleXmlCell>
  <singleXmlCell id="315" r="D15" connectionId="0">
    <xmlCellPr id="1" uniqueName="taxesPaidRefunded">
      <xmlPr mapId="1" xpath="/ReportingInfo/cashFlows/previous/cashFlowsFromOperationalActivity/taxesPaidRefunded" xmlDataType="integer"/>
    </xmlCellPr>
  </singleXmlCell>
  <singleXmlCell id="316" r="D16" connectionId="0">
    <xmlCellPr id="1" uniqueName="corporateIncomeTaxesPaid">
      <xmlPr mapId="1" xpath="/ReportingInfo/cashFlows/previous/cashFlowsFromOperationalActivity/corporateIncomeTaxesPaid" xmlDataType="integer"/>
    </xmlCellPr>
  </singleXmlCell>
  <singleXmlCell id="317" r="D17" connectionId="0">
    <xmlCellPr id="1" uniqueName="interestReceived">
      <xmlPr mapId="1" xpath="/ReportingInfo/cashFlows/previous/cashFlowsFromOperationalActivity/interestReceived" xmlDataType="integer"/>
    </xmlCellPr>
  </singleXmlCell>
  <singleXmlCell id="318" r="D18" connectionId="0">
    <xmlCellPr id="1" uniqueName="paidBankChargesAndInterestOnShortTermLoansForWorkingCapital">
      <xmlPr mapId="1" xpath="/ReportingInfo/cashFlows/previous/cashFlowsFromOperationalActivity/paidBankChargesAndInterestOnShortTermLoansForWorkingCapital" xmlDataType="integer"/>
    </xmlCellPr>
  </singleXmlCell>
  <singleXmlCell id="319" r="D19" connectionId="0">
    <xmlCellPr id="1" uniqueName="exchangeRateDifferences">
      <xmlPr mapId="1" xpath="/ReportingInfo/cashFlows/previous/cashFlowsFromOperationalActivity/exchangeRateDifferences" xmlDataType="integer"/>
    </xmlCellPr>
  </singleXmlCell>
  <singleXmlCell id="320" r="D20" connectionId="0">
    <xmlCellPr id="1" uniqueName="otherReceiptsPaymentsFromOperationalActivity">
      <xmlPr mapId="1" xpath="/ReportingInfo/cashFlows/previous/cashFlowsFromOperationalActivity/otherReceiptsPaymentsFromOperationalActivity" xmlDataType="integer"/>
    </xmlCellPr>
  </singleXmlCell>
  <singleXmlCell id="321" r="D23" connectionId="0">
    <xmlCellPr id="1" uniqueName="purchaseOfFixedAssets">
      <xmlPr mapId="1" xpath="/ReportingInfo/cashFlows/previous/cashFlowsFromInvestmentActivity/purchaseOfFixedAssets" xmlDataType="integer"/>
    </xmlCellPr>
  </singleXmlCell>
  <singleXmlCell id="322" r="D24" connectionId="0">
    <xmlCellPr id="1" uniqueName="proceedsFromTheSaleOfFixedAssets">
      <xmlPr mapId="1" xpath="/ReportingInfo/cashFlows/previous/cashFlowsFromInvestmentActivity/proceedsFromTheSaleOfFixedAssets" xmlDataType="integer"/>
    </xmlCellPr>
  </singleXmlCell>
  <singleXmlCell id="323" r="D25" connectionId="0">
    <xmlCellPr id="1" uniqueName="loansGranted">
      <xmlPr mapId="1" xpath="/ReportingInfo/cashFlows/previous/cashFlowsFromInvestmentActivity/loansGranted" xmlDataType="integer"/>
    </xmlCellPr>
  </singleXmlCell>
  <singleXmlCell id="324" r="D26" connectionId="0">
    <xmlCellPr id="1" uniqueName="reimbursedGrantedLoans">
      <xmlPr mapId="1" xpath="/ReportingInfo/cashFlows/previous/cashFlowsFromInvestmentActivity/reimbursedGrantedLoans" xmlDataType="integer"/>
    </xmlCellPr>
  </singleXmlCell>
  <singleXmlCell id="325" r="D27" connectionId="0">
    <xmlCellPr id="1" uniqueName="receivedInterestOnLoansGranted">
      <xmlPr mapId="1" xpath="/ReportingInfo/cashFlows/previous/cashFlowsFromInvestmentActivity/receivedInterestOnLoansGranted" xmlDataType="integer"/>
    </xmlCellPr>
  </singleXmlCell>
  <singleXmlCell id="326" r="D28" connectionId="0">
    <xmlCellPr id="1" uniqueName="purchaseOfInvestments">
      <xmlPr mapId="1" xpath="/ReportingInfo/cashFlows/previous/cashFlowsFromInvestmentActivity/purchaseOfInvestments" xmlDataType="integer"/>
    </xmlCellPr>
  </singleXmlCell>
  <singleXmlCell id="327" r="D29" connectionId="0">
    <xmlCellPr id="1" uniqueName="proceedsFromSaleOfInvestments">
      <xmlPr mapId="1" xpath="/ReportingInfo/cashFlows/previous/cashFlowsFromInvestmentActivity/proceedsFromSaleOfInvestments" xmlDataType="integer"/>
    </xmlCellPr>
  </singleXmlCell>
  <singleXmlCell id="328" r="D30" connectionId="0">
    <xmlCellPr id="1" uniqueName="dividendsReceivedFromInvestments">
      <xmlPr mapId="1" xpath="/ReportingInfo/cashFlows/previous/cashFlowsFromInvestmentActivity/dividendsReceivedFromInvestments" xmlDataType="integer"/>
    </xmlCellPr>
  </singleXmlCell>
  <singleXmlCell id="329" r="D31" connectionId="0">
    <xmlCellPr id="1" uniqueName="exchangeRateDifferences">
      <xmlPr mapId="1" xpath="/ReportingInfo/cashFlows/previous/cashFlowsFromInvestmentActivity/exchangeRateDifferences" xmlDataType="integer"/>
    </xmlCellPr>
  </singleXmlCell>
  <singleXmlCell id="330" r="D32" connectionId="0">
    <xmlCellPr id="1" uniqueName="otherReceiptsPaymentsFromInvestmentActivity">
      <xmlPr mapId="1" xpath="/ReportingInfo/cashFlows/previous/cashFlowsFromInvestmentActivity/otherReceiptsPaymentsFromInvestmentActivity" xmlDataType="integer"/>
    </xmlCellPr>
  </singleXmlCell>
  <singleXmlCell id="331" r="D35" connectionId="0">
    <xmlCellPr id="1" uniqueName="proceedsFromIssuingSecurities">
      <xmlPr mapId="1" xpath="/ReportingInfo/cashFlows/previous/cashFlowsFromFinancialActivity/proceedsFromIssuingSecurities" xmlDataType="integer"/>
    </xmlCellPr>
  </singleXmlCell>
  <singleXmlCell id="332" r="D36" connectionId="0">
    <xmlCellPr id="1" uniqueName="paymentsOnRepurchaseOfSecurities">
      <xmlPr mapId="1" xpath="/ReportingInfo/cashFlows/previous/cashFlowsFromFinancialActivity/paymentsOnRepurchaseOfSecurities" xmlDataType="integer"/>
    </xmlCellPr>
  </singleXmlCell>
  <singleXmlCell id="333" r="D37" connectionId="0">
    <xmlCellPr id="1" uniqueName="proceedsFromLoans">
      <xmlPr mapId="1" xpath="/ReportingInfo/cashFlows/previous/cashFlowsFromFinancialActivity/proceedsFromLoans" xmlDataType="integer"/>
    </xmlCellPr>
  </singleXmlCell>
  <singleXmlCell id="334" r="D38" connectionId="0">
    <xmlCellPr id="1" uniqueName="loansPaid">
      <xmlPr mapId="1" xpath="/ReportingInfo/cashFlows/previous/cashFlowsFromFinancialActivity/loansPaid" xmlDataType="integer"/>
    </xmlCellPr>
  </singleXmlCell>
  <singleXmlCell id="335" r="D39" connectionId="0">
    <xmlCellPr id="1" uniqueName="paidObligationsUnderLeasingContracts">
      <xmlPr mapId="1" xpath="/ReportingInfo/cashFlows/previous/cashFlowsFromFinancialActivity/paidObligationsUnderLeasingContracts" xmlDataType="integer"/>
    </xmlCellPr>
  </singleXmlCell>
  <singleXmlCell id="336" r="D40" connectionId="0">
    <xmlCellPr id="1" uniqueName="paidInterestFeesCommissionsOnLoansForInvestmentPurposes">
      <xmlPr mapId="1" xpath="/ReportingInfo/cashFlows/previous/cashFlowsFromFinancialActivity/paidInterestFeesCommissionsOnLoansForInvestmentPurposes" xmlDataType="integer"/>
    </xmlCellPr>
  </singleXmlCell>
  <singleXmlCell id="337" r="D41" connectionId="0">
    <xmlCellPr id="1" uniqueName="dividendsPaid">
      <xmlPr mapId="1" xpath="/ReportingInfo/cashFlows/previous/cashFlowsFromFinancialActivity/dividendsPaid" xmlDataType="integer"/>
    </xmlCellPr>
  </singleXmlCell>
  <singleXmlCell id="338" r="D42" connectionId="0">
    <xmlCellPr id="1" uniqueName="otherReceiptsPaymentsFromFinancialActivity">
      <xmlPr mapId="1" xpath="/ReportingInfo/cashFlows/previous/cashFlowsFromFinancialActivity/otherReceiptsPaymentsFromFinancialActivity" xmlDataType="integer"/>
    </xmlCellPr>
  </singleXmlCell>
  <singleXmlCell id="339" r="D45" connectionId="0">
    <xmlCellPr id="1" uniqueName="cashFlowsPeriodStart">
      <xmlPr mapId="1" xpath="/ReportingInfo/cashFlows/previous/cashFlowsPeriodStart" xmlDataType="integer"/>
    </xmlCellPr>
  </singleXmlCell>
  <singleXmlCell id="340" r="D47" connectionId="0">
    <xmlCellPr id="1" uniqueName="availabilityInCashAndBank">
      <xmlPr mapId="1" xpath="/ReportingInfo/cashFlows/previous/cashFlowsPeriodEnd/availabilityInCashAndBank" xmlDataType="integer"/>
    </xmlCellPr>
  </singleXmlCell>
  <singleXmlCell id="341" r="D48" connectionId="0">
    <xmlCellPr id="1" uniqueName="blockedFunds">
      <xmlPr mapId="1" xpath="/ReportingInfo/cashFlows/previous/cashFlowsPeriodEnd/blockedFunds" xmlDataType="integer"/>
    </xmlCellPr>
  </singleXmlCell>
</singleXmlCells>
</file>

<file path=xl/tables/tableSingleCells5.xml><?xml version="1.0" encoding="utf-8"?>
<singleXmlCells xmlns="http://schemas.openxmlformats.org/spreadsheetml/2006/main">
  <singleXmlCell id="342" r="C15" connectionId="0">
    <xmlCellPr id="1" uniqueName="effectOfChangesInAccountingPolicy">
      <xmlPr mapId="1" xpath="/ReportingInfo/capital/capitalStock/changesInOpeningBalances/effectOfChangesInAccountingPolicy" xmlDataType="integer"/>
    </xmlCellPr>
  </singleXmlCell>
  <singleXmlCell id="343" r="C16" connectionId="0">
    <xmlCellPr id="1" uniqueName="fundamentalMistakes">
      <xmlPr mapId="1" xpath="/ReportingInfo/capital/capitalStock/changesInOpeningBalances/fundamentalMistakes" xmlDataType="integer"/>
    </xmlCellPr>
  </singleXmlCell>
  <singleXmlCell id="344" r="C20" connectionId="0">
    <xmlCellPr id="1" uniqueName="dividends">
      <xmlPr mapId="1" xpath="/ReportingInfo/capital/capitalStock/profitSharing/dividends" xmlDataType="integer"/>
    </xmlCellPr>
  </singleXmlCell>
  <singleXmlCell id="345" r="C21" connectionId="0">
    <xmlCellPr id="1" uniqueName="others">
      <xmlPr mapId="1" xpath="/ReportingInfo/capital/capitalStock/profitSharing/others" xmlDataType="integer"/>
    </xmlCellPr>
  </singleXmlCell>
  <singleXmlCell id="346" r="C22" connectionId="0">
    <xmlCellPr id="1" uniqueName="coveringLosses">
      <xmlPr mapId="1" xpath="/ReportingInfo/capital/capitalStock/coveringLosses" xmlDataType="integer"/>
    </xmlCellPr>
  </singleXmlCell>
  <singleXmlCell id="347" r="C24" connectionId="0">
    <xmlCellPr id="1" uniqueName="increases">
      <xmlPr mapId="1" xpath="/ReportingInfo/capital/capitalStock/subsequentValuationsOfTangibleAndIntangibleFixedAssets/increases" xmlDataType="integer"/>
    </xmlCellPr>
  </singleXmlCell>
  <singleXmlCell id="348" r="C25" connectionId="0">
    <xmlCellPr id="1" uniqueName="decreases">
      <xmlPr mapId="1" xpath="/ReportingInfo/capital/capitalStock/subsequentValuationsOfTangibleAndIntangibleFixedAssets/decreases" xmlDataType="integer"/>
    </xmlCellPr>
  </singleXmlCell>
  <singleXmlCell id="349" r="C27" connectionId="0">
    <xmlCellPr id="1" uniqueName="increases">
      <xmlPr mapId="1" xpath="/ReportingInfo/capital/capitalStock/subsequentValuationsOfFinancialAssetsAndInstruments/increases" xmlDataType="integer"/>
    </xmlCellPr>
  </singleXmlCell>
  <singleXmlCell id="350" r="C28" connectionId="0">
    <xmlCellPr id="1" uniqueName="decreases">
      <xmlPr mapId="1" xpath="/ReportingInfo/capital/capitalStock/subsequentValuationsOfFinancialAssetsAndInstruments/decreases" xmlDataType="integer"/>
    </xmlCellPr>
  </singleXmlCell>
  <singleXmlCell id="351" r="C29" connectionId="0">
    <xmlCellPr id="1" uniqueName="effectOfDeferredTaxes">
      <xmlPr mapId="1" xpath="/ReportingInfo/capital/capitalStock/effectOfDeferredTaxes" xmlDataType="integer"/>
    </xmlCellPr>
  </singleXmlCell>
  <singleXmlCell id="352" r="C30" connectionId="0">
    <xmlCellPr id="1" uniqueName="otherAmendments">
      <xmlPr mapId="1" xpath="/ReportingInfo/capital/capitalStock/otherAmendments" xmlDataType="integer"/>
    </xmlCellPr>
  </singleXmlCell>
  <singleXmlCell id="353" r="C32" connectionId="0">
    <xmlCellPr id="1" uniqueName="changesFromTranslationsOfAnnualFinancialStatementsOfEnterprisesAbroad">
      <xmlPr mapId="1" xpath="/ReportingInfo/capital/capitalStock/changesFromTranslationsOfAnnualFinancialStatementsOfEnterprisesAbroad" xmlDataType="integer"/>
    </xmlCellPr>
  </singleXmlCell>
  <singleXmlCell id="354" r="C33" connectionId="0">
    <xmlCellPr id="1" uniqueName="changesFromRestatementOfFinancialStatementsInCaseOfHyperinflation">
      <xmlPr mapId="1" xpath="/ReportingInfo/capital/capitalStock/changesFromRestatementOfFinancialStatementsInCaseOfHyperinflation" xmlDataType="integer"/>
    </xmlCellPr>
  </singleXmlCell>
  <singleXmlCell id="355" r="D15" connectionId="0">
    <xmlCellPr id="1" uniqueName="effectOfChangesInAccountingPolicy">
      <xmlPr mapId="1" xpath="/ReportingInfo/capital/premiumReserve/changesInOpeningBalances/effectOfChangesInAccountingPolicy" xmlDataType="integer"/>
    </xmlCellPr>
  </singleXmlCell>
  <singleXmlCell id="356" r="D16" connectionId="0">
    <xmlCellPr id="1" uniqueName="fundamentalMistakes">
      <xmlPr mapId="1" xpath="/ReportingInfo/capital/premiumReserve/changesInOpeningBalances/fundamentalMistakes" xmlDataType="integer"/>
    </xmlCellPr>
  </singleXmlCell>
  <singleXmlCell id="357" r="D20" connectionId="0">
    <xmlCellPr id="1" uniqueName="dividends">
      <xmlPr mapId="1" xpath="/ReportingInfo/capital/premiumReserve/profitSharing/dividends" xmlDataType="integer"/>
    </xmlCellPr>
  </singleXmlCell>
  <singleXmlCell id="358" r="D21" connectionId="0">
    <xmlCellPr id="1" uniqueName="others">
      <xmlPr mapId="1" xpath="/ReportingInfo/capital/premiumReserve/profitSharing/others" xmlDataType="integer"/>
    </xmlCellPr>
  </singleXmlCell>
  <singleXmlCell id="359" r="D22" connectionId="0">
    <xmlCellPr id="1" uniqueName="coveringLosses">
      <xmlPr mapId="1" xpath="/ReportingInfo/capital/premiumReserve/coveringLosses" xmlDataType="integer"/>
    </xmlCellPr>
  </singleXmlCell>
  <singleXmlCell id="360" r="D24" connectionId="0">
    <xmlCellPr id="1" uniqueName="increases">
      <xmlPr mapId="1" xpath="/ReportingInfo/capital/premiumReserve/subsequentValuationsOfTangibleAndIntangibleFixedAssets/increases" xmlDataType="integer"/>
    </xmlCellPr>
  </singleXmlCell>
  <singleXmlCell id="361" r="D25" connectionId="0">
    <xmlCellPr id="1" uniqueName="decreases">
      <xmlPr mapId="1" xpath="/ReportingInfo/capital/premiumReserve/subsequentValuationsOfTangibleAndIntangibleFixedAssets/decreases" xmlDataType="integer"/>
    </xmlCellPr>
  </singleXmlCell>
  <singleXmlCell id="362" r="D27" connectionId="0">
    <xmlCellPr id="1" uniqueName="increases">
      <xmlPr mapId="1" xpath="/ReportingInfo/capital/premiumReserve/subsequentValuationsOfFinancialAssetsAndInstruments/increases" xmlDataType="integer"/>
    </xmlCellPr>
  </singleXmlCell>
  <singleXmlCell id="363" r="D28" connectionId="0">
    <xmlCellPr id="1" uniqueName="decreases">
      <xmlPr mapId="1" xpath="/ReportingInfo/capital/premiumReserve/subsequentValuationsOfFinancialAssetsAndInstruments/decreases" xmlDataType="integer"/>
    </xmlCellPr>
  </singleXmlCell>
  <singleXmlCell id="364" r="D29" connectionId="0">
    <xmlCellPr id="1" uniqueName="effectOfDeferredTaxes">
      <xmlPr mapId="1" xpath="/ReportingInfo/capital/premiumReserve/effectOfDeferredTaxes" xmlDataType="integer"/>
    </xmlCellPr>
  </singleXmlCell>
  <singleXmlCell id="365" r="D30" connectionId="0">
    <xmlCellPr id="1" uniqueName="otherAmendments">
      <xmlPr mapId="1" xpath="/ReportingInfo/capital/premiumReserve/otherAmendments" xmlDataType="integer"/>
    </xmlCellPr>
  </singleXmlCell>
  <singleXmlCell id="366" r="D32" connectionId="0">
    <xmlCellPr id="1" uniqueName="changesFromTranslationsOfAnnualFinancialStatementsOfEnterprisesAbroad">
      <xmlPr mapId="1" xpath="/ReportingInfo/capital/premiumReserve/changesFromTranslationsOfAnnualFinancialStatementsOfEnterprisesAbroad" xmlDataType="integer"/>
    </xmlCellPr>
  </singleXmlCell>
  <singleXmlCell id="367" r="D33" connectionId="0">
    <xmlCellPr id="1" uniqueName="changesFromRestatementOfFinancialStatementsInCaseOfHyperinflation">
      <xmlPr mapId="1" xpath="/ReportingInfo/capital/premiumReserve/changesFromRestatementOfFinancialStatementsInCaseOfHyperinflation" xmlDataType="integer"/>
    </xmlCellPr>
  </singleXmlCell>
  <singleXmlCell id="368" r="E15" connectionId="0">
    <xmlCellPr id="1" uniqueName="effectOfChangesInAccountingPolicy">
      <xmlPr mapId="1" xpath="/ReportingInfo/capital/reserveFromSubsequentValuations/changesInOpeningBalances/effectOfChangesInAccountingPolicy" xmlDataType="integer"/>
    </xmlCellPr>
  </singleXmlCell>
  <singleXmlCell id="369" r="E16" connectionId="0">
    <xmlCellPr id="1" uniqueName="fundamentalMistakes">
      <xmlPr mapId="1" xpath="/ReportingInfo/capital/reserveFromSubsequentValuations/changesInOpeningBalances/fundamentalMistakes" xmlDataType="integer"/>
    </xmlCellPr>
  </singleXmlCell>
  <singleXmlCell id="370" r="E20" connectionId="0">
    <xmlCellPr id="1" uniqueName="dividends">
      <xmlPr mapId="1" xpath="/ReportingInfo/capital/reserveFromSubsequentValuations/profitSharing/dividends" xmlDataType="integer"/>
    </xmlCellPr>
  </singleXmlCell>
  <singleXmlCell id="371" r="E21" connectionId="0">
    <xmlCellPr id="1" uniqueName="others">
      <xmlPr mapId="1" xpath="/ReportingInfo/capital/reserveFromSubsequentValuations/profitSharing/others" xmlDataType="integer"/>
    </xmlCellPr>
  </singleXmlCell>
  <singleXmlCell id="372" r="E22" connectionId="0">
    <xmlCellPr id="1" uniqueName="coveringLosses">
      <xmlPr mapId="1" xpath="/ReportingInfo/capital/reserveFromSubsequentValuations/coveringLosses" xmlDataType="integer"/>
    </xmlCellPr>
  </singleXmlCell>
  <singleXmlCell id="373" r="E24" connectionId="0">
    <xmlCellPr id="1" uniqueName="increases">
      <xmlPr mapId="1" xpath="/ReportingInfo/capital/reserveFromSubsequentValuations/subsequentValuationsOfTangibleAndIntangibleFixedAssets/increases" xmlDataType="integer"/>
    </xmlCellPr>
  </singleXmlCell>
  <singleXmlCell id="374" r="E25" connectionId="0">
    <xmlCellPr id="1" uniqueName="decreases">
      <xmlPr mapId="1" xpath="/ReportingInfo/capital/reserveFromSubsequentValuations/subsequentValuationsOfTangibleAndIntangibleFixedAssets/decreases" xmlDataType="integer"/>
    </xmlCellPr>
  </singleXmlCell>
  <singleXmlCell id="375" r="E27" connectionId="0">
    <xmlCellPr id="1" uniqueName="increases">
      <xmlPr mapId="1" xpath="/ReportingInfo/capital/reserveFromSubsequentValuations/subsequentValuationsOfFinancialAssetsAndInstruments/increases" xmlDataType="integer"/>
    </xmlCellPr>
  </singleXmlCell>
  <singleXmlCell id="376" r="E28" connectionId="0">
    <xmlCellPr id="1" uniqueName="decreases">
      <xmlPr mapId="1" xpath="/ReportingInfo/capital/reserveFromSubsequentValuations/subsequentValuationsOfFinancialAssetsAndInstruments/decreases" xmlDataType="integer"/>
    </xmlCellPr>
  </singleXmlCell>
  <singleXmlCell id="377" r="E29" connectionId="0">
    <xmlCellPr id="1" uniqueName="effectOfDeferredTaxes">
      <xmlPr mapId="1" xpath="/ReportingInfo/capital/reserveFromSubsequentValuations/effectOfDeferredTaxes" xmlDataType="integer"/>
    </xmlCellPr>
  </singleXmlCell>
  <singleXmlCell id="378" r="E30" connectionId="0">
    <xmlCellPr id="1" uniqueName="otherAmendments">
      <xmlPr mapId="1" xpath="/ReportingInfo/capital/reserveFromSubsequentValuations/otherAmendments" xmlDataType="integer"/>
    </xmlCellPr>
  </singleXmlCell>
  <singleXmlCell id="379" r="E32" connectionId="0">
    <xmlCellPr id="1" uniqueName="changesFromTranslationsOfAnnualFinancialStatementsOfEnterprisesAbroad">
      <xmlPr mapId="1" xpath="/ReportingInfo/capital/reserveFromSubsequentValuations/changesFromTranslationsOfAnnualFinancialStatementsOfEnterprisesAbroad" xmlDataType="integer"/>
    </xmlCellPr>
  </singleXmlCell>
  <singleXmlCell id="380" r="E33" connectionId="0">
    <xmlCellPr id="1" uniqueName="changesFromRestatementOfFinancialStatementsInCaseOfHyperinflation">
      <xmlPr mapId="1" xpath="/ReportingInfo/capital/reserveFromSubsequentValuations/changesFromRestatementOfFinancialStatementsInCaseOfHyperinflation" xmlDataType="integer"/>
    </xmlCellPr>
  </singleXmlCell>
  <singleXmlCell id="381" r="F15" connectionId="0">
    <xmlCellPr id="1" uniqueName="effectOfChangesInAccountingPolicy">
      <xmlPr mapId="1" xpath="/ReportingInfo/capital/generalTargetReserves/changesInOpeningBalances/effectOfChangesInAccountingPolicy" xmlDataType="integer"/>
    </xmlCellPr>
  </singleXmlCell>
  <singleXmlCell id="382" r="F16" connectionId="0">
    <xmlCellPr id="1" uniqueName="fundamentalMistakes">
      <xmlPr mapId="1" xpath="/ReportingInfo/capital/generalTargetReserves/changesInOpeningBalances/fundamentalMistakes" xmlDataType="integer"/>
    </xmlCellPr>
  </singleXmlCell>
  <singleXmlCell id="383" r="F20" connectionId="0">
    <xmlCellPr id="1" uniqueName="dividends">
      <xmlPr mapId="1" xpath="/ReportingInfo/capital/generalTargetReserves/profitSharing/dividends" xmlDataType="integer"/>
    </xmlCellPr>
  </singleXmlCell>
  <singleXmlCell id="384" r="F21" connectionId="0">
    <xmlCellPr id="1" uniqueName="others">
      <xmlPr mapId="1" xpath="/ReportingInfo/capital/generalTargetReserves/profitSharing/others" xmlDataType="integer"/>
    </xmlCellPr>
  </singleXmlCell>
  <singleXmlCell id="385" r="F22" connectionId="0">
    <xmlCellPr id="1" uniqueName="coveringLosses">
      <xmlPr mapId="1" xpath="/ReportingInfo/capital/generalTargetReserves/coveringLosses" xmlDataType="integer"/>
    </xmlCellPr>
  </singleXmlCell>
  <singleXmlCell id="386" r="F24" connectionId="0">
    <xmlCellPr id="1" uniqueName="increases">
      <xmlPr mapId="1" xpath="/ReportingInfo/capital/generalTargetReserves/subsequentValuationsOfTangibleAndIntangibleFixedAssets/increases" xmlDataType="integer"/>
    </xmlCellPr>
  </singleXmlCell>
  <singleXmlCell id="387" r="F25" connectionId="0">
    <xmlCellPr id="1" uniqueName="decreases">
      <xmlPr mapId="1" xpath="/ReportingInfo/capital/generalTargetReserves/subsequentValuationsOfTangibleAndIntangibleFixedAssets/decreases" xmlDataType="integer"/>
    </xmlCellPr>
  </singleXmlCell>
  <singleXmlCell id="388" r="F27" connectionId="0">
    <xmlCellPr id="1" uniqueName="increases">
      <xmlPr mapId="1" xpath="/ReportingInfo/capital/generalTargetReserves/subsequentValuationsOfFinancialAssetsAndInstruments/increases" xmlDataType="integer"/>
    </xmlCellPr>
  </singleXmlCell>
  <singleXmlCell id="389" r="F28" connectionId="0">
    <xmlCellPr id="1" uniqueName="decreases">
      <xmlPr mapId="1" xpath="/ReportingInfo/capital/generalTargetReserves/subsequentValuationsOfFinancialAssetsAndInstruments/decreases" xmlDataType="integer"/>
    </xmlCellPr>
  </singleXmlCell>
  <singleXmlCell id="390" r="F29" connectionId="0">
    <xmlCellPr id="1" uniqueName="effectOfDeferredTaxes">
      <xmlPr mapId="1" xpath="/ReportingInfo/capital/generalTargetReserves/effectOfDeferredTaxes" xmlDataType="integer"/>
    </xmlCellPr>
  </singleXmlCell>
  <singleXmlCell id="391" r="F30" connectionId="0">
    <xmlCellPr id="1" uniqueName="otherAmendments">
      <xmlPr mapId="1" xpath="/ReportingInfo/capital/generalTargetReserves/otherAmendments" xmlDataType="integer"/>
    </xmlCellPr>
  </singleXmlCell>
  <singleXmlCell id="392" r="F32" connectionId="0">
    <xmlCellPr id="1" uniqueName="changesFromTranslationsOfAnnualFinancialStatementsOfEnterprisesAbroad">
      <xmlPr mapId="1" xpath="/ReportingInfo/capital/generalTargetReserves/changesFromTranslationsOfAnnualFinancialStatementsOfEnterprisesAbroad" xmlDataType="integer"/>
    </xmlCellPr>
  </singleXmlCell>
  <singleXmlCell id="393" r="F33" connectionId="0">
    <xmlCellPr id="1" uniqueName="changesFromRestatementOfFinancialStatementsInCaseOfHyperinflation">
      <xmlPr mapId="1" xpath="/ReportingInfo/capital/generalTargetReserves/changesFromRestatementOfFinancialStatementsInCaseOfHyperinflation" xmlDataType="integer"/>
    </xmlCellPr>
  </singleXmlCell>
  <singleXmlCell id="394" r="G15" connectionId="0">
    <xmlCellPr id="1" uniqueName="effectOfChangesInAccountingPolicy">
      <xmlPr mapId="1" xpath="/ReportingInfo/capital/specializedTargetReserves/changesInOpeningBalances/effectOfChangesInAccountingPolicy" xmlDataType="integer"/>
    </xmlCellPr>
  </singleXmlCell>
  <singleXmlCell id="395" r="G16" connectionId="0">
    <xmlCellPr id="1" uniqueName="fundamentalMistakes">
      <xmlPr mapId="1" xpath="/ReportingInfo/capital/specializedTargetReserves/changesInOpeningBalances/fundamentalMistakes" xmlDataType="integer"/>
    </xmlCellPr>
  </singleXmlCell>
  <singleXmlCell id="396" r="G20" connectionId="0">
    <xmlCellPr id="1" uniqueName="dividends">
      <xmlPr mapId="1" xpath="/ReportingInfo/capital/specializedTargetReserves/profitSharing/dividends" xmlDataType="integer"/>
    </xmlCellPr>
  </singleXmlCell>
  <singleXmlCell id="397" r="G21" connectionId="0">
    <xmlCellPr id="1" uniqueName="others">
      <xmlPr mapId="1" xpath="/ReportingInfo/capital/specializedTargetReserves/profitSharing/others" xmlDataType="integer"/>
    </xmlCellPr>
  </singleXmlCell>
  <singleXmlCell id="398" r="G22" connectionId="0">
    <xmlCellPr id="1" uniqueName="coveringLosses">
      <xmlPr mapId="1" xpath="/ReportingInfo/capital/specializedTargetReserves/coveringLosses" xmlDataType="integer"/>
    </xmlCellPr>
  </singleXmlCell>
  <singleXmlCell id="399" r="G24" connectionId="0">
    <xmlCellPr id="1" uniqueName="increases">
      <xmlPr mapId="1" xpath="/ReportingInfo/capital/specializedTargetReserves/subsequentValuationsOfTangibleAndIntangibleFixedAssets/increases" xmlDataType="integer"/>
    </xmlCellPr>
  </singleXmlCell>
  <singleXmlCell id="400" r="G25" connectionId="0">
    <xmlCellPr id="1" uniqueName="decreases">
      <xmlPr mapId="1" xpath="/ReportingInfo/capital/specializedTargetReserves/subsequentValuationsOfTangibleAndIntangibleFixedAssets/decreases" xmlDataType="integer"/>
    </xmlCellPr>
  </singleXmlCell>
  <singleXmlCell id="401" r="G27" connectionId="0">
    <xmlCellPr id="1" uniqueName="increases">
      <xmlPr mapId="1" xpath="/ReportingInfo/capital/specializedTargetReserves/subsequentValuationsOfFinancialAssetsAndInstruments/increases" xmlDataType="integer"/>
    </xmlCellPr>
  </singleXmlCell>
  <singleXmlCell id="402" r="G28" connectionId="0">
    <xmlCellPr id="1" uniqueName="decreases">
      <xmlPr mapId="1" xpath="/ReportingInfo/capital/specializedTargetReserves/subsequentValuationsOfFinancialAssetsAndInstruments/decreases" xmlDataType="integer"/>
    </xmlCellPr>
  </singleXmlCell>
  <singleXmlCell id="403" r="G29" connectionId="0">
    <xmlCellPr id="1" uniqueName="effectOfDeferredTaxes">
      <xmlPr mapId="1" xpath="/ReportingInfo/capital/specializedTargetReserves/effectOfDeferredTaxes" xmlDataType="integer"/>
    </xmlCellPr>
  </singleXmlCell>
  <singleXmlCell id="404" r="G30" connectionId="0">
    <xmlCellPr id="1" uniqueName="otherAmendments">
      <xmlPr mapId="1" xpath="/ReportingInfo/capital/specializedTargetReserves/otherAmendments" xmlDataType="integer"/>
    </xmlCellPr>
  </singleXmlCell>
  <singleXmlCell id="405" r="G32" connectionId="0">
    <xmlCellPr id="1" uniqueName="changesFromTranslationsOfAnnualFinancialStatementsOfEnterprisesAbroad">
      <xmlPr mapId="1" xpath="/ReportingInfo/capital/specializedTargetReserves/changesFromTranslationsOfAnnualFinancialStatementsOfEnterprisesAbroad" xmlDataType="integer"/>
    </xmlCellPr>
  </singleXmlCell>
  <singleXmlCell id="406" r="G33" connectionId="0">
    <xmlCellPr id="1" uniqueName="changesFromRestatementOfFinancialStatementsInCaseOfHyperinflation">
      <xmlPr mapId="1" xpath="/ReportingInfo/capital/specializedTargetReserves/changesFromRestatementOfFinancialStatementsInCaseOfHyperinflation" xmlDataType="integer"/>
    </xmlCellPr>
  </singleXmlCell>
  <singleXmlCell id="407" r="H15" connectionId="0">
    <xmlCellPr id="1" uniqueName="effectOfChangesInAccountingPolicy">
      <xmlPr mapId="1" xpath="/ReportingInfo/capital/otherTargetReserves/changesInOpeningBalances/effectOfChangesInAccountingPolicy" xmlDataType="integer"/>
    </xmlCellPr>
  </singleXmlCell>
  <singleXmlCell id="408" r="H16" connectionId="0">
    <xmlCellPr id="1" uniqueName="fundamentalMistakes">
      <xmlPr mapId="1" xpath="/ReportingInfo/capital/otherTargetReserves/changesInOpeningBalances/fundamentalMistakes" xmlDataType="integer"/>
    </xmlCellPr>
  </singleXmlCell>
  <singleXmlCell id="409" r="H20" connectionId="0">
    <xmlCellPr id="1" uniqueName="dividends">
      <xmlPr mapId="1" xpath="/ReportingInfo/capital/otherTargetReserves/profitSharing/dividends" xmlDataType="integer"/>
    </xmlCellPr>
  </singleXmlCell>
  <singleXmlCell id="410" r="H21" connectionId="0">
    <xmlCellPr id="1" uniqueName="others">
      <xmlPr mapId="1" xpath="/ReportingInfo/capital/otherTargetReserves/profitSharing/others" xmlDataType="integer"/>
    </xmlCellPr>
  </singleXmlCell>
  <singleXmlCell id="411" r="H22" connectionId="0">
    <xmlCellPr id="1" uniqueName="coveringLosses">
      <xmlPr mapId="1" xpath="/ReportingInfo/capital/otherTargetReserves/coveringLosses" xmlDataType="integer"/>
    </xmlCellPr>
  </singleXmlCell>
  <singleXmlCell id="412" r="H24" connectionId="0">
    <xmlCellPr id="1" uniqueName="increases">
      <xmlPr mapId="1" xpath="/ReportingInfo/capital/otherTargetReserves/subsequentValuationsOfTangibleAndIntangibleFixedAssets/increases" xmlDataType="integer"/>
    </xmlCellPr>
  </singleXmlCell>
  <singleXmlCell id="413" r="H25" connectionId="0">
    <xmlCellPr id="1" uniqueName="decreases">
      <xmlPr mapId="1" xpath="/ReportingInfo/capital/otherTargetReserves/subsequentValuationsOfTangibleAndIntangibleFixedAssets/decreases" xmlDataType="integer"/>
    </xmlCellPr>
  </singleXmlCell>
  <singleXmlCell id="414" r="H27" connectionId="0">
    <xmlCellPr id="1" uniqueName="increases">
      <xmlPr mapId="1" xpath="/ReportingInfo/capital/otherTargetReserves/subsequentValuationsOfFinancialAssetsAndInstruments/increases" xmlDataType="integer"/>
    </xmlCellPr>
  </singleXmlCell>
  <singleXmlCell id="415" r="H28" connectionId="0">
    <xmlCellPr id="1" uniqueName="decreases">
      <xmlPr mapId="1" xpath="/ReportingInfo/capital/otherTargetReserves/subsequentValuationsOfFinancialAssetsAndInstruments/decreases" xmlDataType="integer"/>
    </xmlCellPr>
  </singleXmlCell>
  <singleXmlCell id="416" r="H29" connectionId="0">
    <xmlCellPr id="1" uniqueName="effectOfDeferredTaxes">
      <xmlPr mapId="1" xpath="/ReportingInfo/capital/otherTargetReserves/effectOfDeferredTaxes" xmlDataType="integer"/>
    </xmlCellPr>
  </singleXmlCell>
  <singleXmlCell id="417" r="H30" connectionId="0">
    <xmlCellPr id="1" uniqueName="otherAmendments">
      <xmlPr mapId="1" xpath="/ReportingInfo/capital/otherTargetReserves/otherAmendments" xmlDataType="integer"/>
    </xmlCellPr>
  </singleXmlCell>
  <singleXmlCell id="418" r="H32" connectionId="0">
    <xmlCellPr id="1" uniqueName="changesFromTranslationsOfAnnualFinancialStatementsOfEnterprisesAbroad">
      <xmlPr mapId="1" xpath="/ReportingInfo/capital/otherTargetReserves/changesFromTranslationsOfAnnualFinancialStatementsOfEnterprisesAbroad" xmlDataType="integer"/>
    </xmlCellPr>
  </singleXmlCell>
  <singleXmlCell id="419" r="H33" connectionId="0">
    <xmlCellPr id="1" uniqueName="changesFromRestatementOfFinancialStatementsInCaseOfHyperinflation">
      <xmlPr mapId="1" xpath="/ReportingInfo/capital/otherTargetReserves/changesFromRestatementOfFinancialStatementsInCaseOfHyperinflation" xmlDataType="integer"/>
    </xmlCellPr>
  </singleXmlCell>
  <singleXmlCell id="420" r="H13" connectionId="0">
    <xmlCellPr id="1" uniqueName="balanceAtTheBeginningOfTheReportingPeriod">
      <xmlPr mapId="1" xpath="/ReportingInfo/capital/otherTargetReserves/balanceAtTheBeginningOfTheReportingPeriod" xmlDataType="integer"/>
    </xmlCellPr>
  </singleXmlCell>
  <singleXmlCell id="421" r="I15" connectionId="0">
    <xmlCellPr id="1" uniqueName="effectOfChangesInAccountingPolicy">
      <xmlPr mapId="1" xpath="/ReportingInfo/capital/accumulatedProfit/changesInOpeningBalances/effectOfChangesInAccountingPolicy" xmlDataType="integer"/>
    </xmlCellPr>
  </singleXmlCell>
  <singleXmlCell id="422" r="I16" connectionId="0">
    <xmlCellPr id="1" uniqueName="fundamentalMistakes">
      <xmlPr mapId="1" xpath="/ReportingInfo/capital/accumulatedProfit/changesInOpeningBalances/fundamentalMistakes" xmlDataType="integer"/>
    </xmlCellPr>
  </singleXmlCell>
  <singleXmlCell id="423" r="I20" connectionId="0">
    <xmlCellPr id="1" uniqueName="dividends">
      <xmlPr mapId="1" xpath="/ReportingInfo/capital/accumulatedProfit/profitSharing/dividends" xmlDataType="integer"/>
    </xmlCellPr>
  </singleXmlCell>
  <singleXmlCell id="424" r="I21" connectionId="0">
    <xmlCellPr id="1" uniqueName="others">
      <xmlPr mapId="1" xpath="/ReportingInfo/capital/accumulatedProfit/profitSharing/others" xmlDataType="integer"/>
    </xmlCellPr>
  </singleXmlCell>
  <singleXmlCell id="425" r="I22" connectionId="0">
    <xmlCellPr id="1" uniqueName="coveringLosses">
      <xmlPr mapId="1" xpath="/ReportingInfo/capital/accumulatedProfit/coveringLosses" xmlDataType="integer"/>
    </xmlCellPr>
  </singleXmlCell>
  <singleXmlCell id="426" r="I24" connectionId="0">
    <xmlCellPr id="1" uniqueName="increases">
      <xmlPr mapId="1" xpath="/ReportingInfo/capital/accumulatedProfit/subsequentValuationsOfTangibleAndIntangibleFixedAssets/increases" xmlDataType="integer"/>
    </xmlCellPr>
  </singleXmlCell>
  <singleXmlCell id="427" r="I25" connectionId="0">
    <xmlCellPr id="1" uniqueName="decreases">
      <xmlPr mapId="1" xpath="/ReportingInfo/capital/accumulatedProfit/subsequentValuationsOfTangibleAndIntangibleFixedAssets/decreases" xmlDataType="integer"/>
    </xmlCellPr>
  </singleXmlCell>
  <singleXmlCell id="428" r="I27" connectionId="0">
    <xmlCellPr id="1" uniqueName="increases">
      <xmlPr mapId="1" xpath="/ReportingInfo/capital/accumulatedProfit/subsequentValuationsOfFinancialAssetsAndInstruments/increases" xmlDataType="integer"/>
    </xmlCellPr>
  </singleXmlCell>
  <singleXmlCell id="429" r="I28" connectionId="0">
    <xmlCellPr id="1" uniqueName="decreases">
      <xmlPr mapId="1" xpath="/ReportingInfo/capital/accumulatedProfit/subsequentValuationsOfFinancialAssetsAndInstruments/decreases" xmlDataType="integer"/>
    </xmlCellPr>
  </singleXmlCell>
  <singleXmlCell id="430" r="I29" connectionId="0">
    <xmlCellPr id="1" uniqueName="effectOfDeferredTaxes">
      <xmlPr mapId="1" xpath="/ReportingInfo/capital/accumulatedProfit/effectOfDeferredTaxes" xmlDataType="integer"/>
    </xmlCellPr>
  </singleXmlCell>
  <singleXmlCell id="431" r="I30" connectionId="0">
    <xmlCellPr id="1" uniqueName="otherAmendments">
      <xmlPr mapId="1" xpath="/ReportingInfo/capital/accumulatedProfit/otherAmendments" xmlDataType="integer"/>
    </xmlCellPr>
  </singleXmlCell>
  <singleXmlCell id="432" r="I32" connectionId="0">
    <xmlCellPr id="1" uniqueName="changesFromTranslationsOfAnnualFinancialStatementsOfEnterprisesAbroad">
      <xmlPr mapId="1" xpath="/ReportingInfo/capital/accumulatedProfit/changesFromTranslationsOfAnnualFinancialStatementsOfEnterprisesAbroad" xmlDataType="integer"/>
    </xmlCellPr>
  </singleXmlCell>
  <singleXmlCell id="433" r="I33" connectionId="0">
    <xmlCellPr id="1" uniqueName="changesFromRestatementOfFinancialStatementsInCaseOfHyperinflation">
      <xmlPr mapId="1" xpath="/ReportingInfo/capital/accumulatedProfit/changesFromRestatementOfFinancialStatementsInCaseOfHyperinflation" xmlDataType="integer"/>
    </xmlCellPr>
  </singleXmlCell>
  <singleXmlCell id="434" r="J15" connectionId="0">
    <xmlCellPr id="1" uniqueName="effectOfChangesInAccountingPolicy">
      <xmlPr mapId="1" xpath="/ReportingInfo/capital/accumulatedLoss/changesInOpeningBalances/effectOfChangesInAccountingPolicy" xmlDataType="integer"/>
    </xmlCellPr>
  </singleXmlCell>
  <singleXmlCell id="435" r="J16" connectionId="0">
    <xmlCellPr id="1" uniqueName="fundamentalMistakes">
      <xmlPr mapId="1" xpath="/ReportingInfo/capital/accumulatedLoss/changesInOpeningBalances/fundamentalMistakes" xmlDataType="integer"/>
    </xmlCellPr>
  </singleXmlCell>
  <singleXmlCell id="436" r="J20" connectionId="0">
    <xmlCellPr id="1" uniqueName="dividends">
      <xmlPr mapId="1" xpath="/ReportingInfo/capital/accumulatedLoss/profitSharing/dividends" xmlDataType="integer"/>
    </xmlCellPr>
  </singleXmlCell>
  <singleXmlCell id="437" r="J21" connectionId="0">
    <xmlCellPr id="1" uniqueName="others">
      <xmlPr mapId="1" xpath="/ReportingInfo/capital/accumulatedLoss/profitSharing/others" xmlDataType="integer"/>
    </xmlCellPr>
  </singleXmlCell>
  <singleXmlCell id="438" r="J22" connectionId="0">
    <xmlCellPr id="1" uniqueName="coveringLosses">
      <xmlPr mapId="1" xpath="/ReportingInfo/capital/accumulatedLoss/coveringLosses" xmlDataType="integer"/>
    </xmlCellPr>
  </singleXmlCell>
  <singleXmlCell id="439" r="J24" connectionId="0">
    <xmlCellPr id="1" uniqueName="increases">
      <xmlPr mapId="1" xpath="/ReportingInfo/capital/accumulatedLoss/subsequentValuationsOfTangibleAndIntangibleFixedAssets/increases" xmlDataType="integer"/>
    </xmlCellPr>
  </singleXmlCell>
  <singleXmlCell id="440" r="J25" connectionId="0">
    <xmlCellPr id="1" uniqueName="decreases">
      <xmlPr mapId="1" xpath="/ReportingInfo/capital/accumulatedLoss/subsequentValuationsOfTangibleAndIntangibleFixedAssets/decreases" xmlDataType="integer"/>
    </xmlCellPr>
  </singleXmlCell>
  <singleXmlCell id="441" r="J27" connectionId="0">
    <xmlCellPr id="1" uniqueName="increases">
      <xmlPr mapId="1" xpath="/ReportingInfo/capital/accumulatedLoss/subsequentValuationsOfFinancialAssetsAndInstruments/increases" xmlDataType="integer"/>
    </xmlCellPr>
  </singleXmlCell>
  <singleXmlCell id="442" r="J28" connectionId="0">
    <xmlCellPr id="1" uniqueName="decreases">
      <xmlPr mapId="1" xpath="/ReportingInfo/capital/accumulatedLoss/subsequentValuationsOfFinancialAssetsAndInstruments/decreases" xmlDataType="integer"/>
    </xmlCellPr>
  </singleXmlCell>
  <singleXmlCell id="443" r="J29" connectionId="0">
    <xmlCellPr id="1" uniqueName="effectOfDeferredTaxes">
      <xmlPr mapId="1" xpath="/ReportingInfo/capital/accumulatedLoss/effectOfDeferredTaxes" xmlDataType="integer"/>
    </xmlCellPr>
  </singleXmlCell>
  <singleXmlCell id="444" r="J30" connectionId="0">
    <xmlCellPr id="1" uniqueName="otherAmendments">
      <xmlPr mapId="1" xpath="/ReportingInfo/capital/accumulatedLoss/otherAmendments" xmlDataType="integer"/>
    </xmlCellPr>
  </singleXmlCell>
  <singleXmlCell id="445" r="J32" connectionId="0">
    <xmlCellPr id="1" uniqueName="changesFromTranslationsOfAnnualFinancialStatementsOfEnterprisesAbroad">
      <xmlPr mapId="1" xpath="/ReportingInfo/capital/accumulatedLoss/changesFromTranslationsOfAnnualFinancialStatementsOfEnterprisesAbroad" xmlDataType="integer"/>
    </xmlCellPr>
  </singleXmlCell>
  <singleXmlCell id="446" r="J33" connectionId="0">
    <xmlCellPr id="1" uniqueName="changesFromRestatementOfFinancialStatementsInCaseOfHyperinflation">
      <xmlPr mapId="1" xpath="/ReportingInfo/capital/accumulatedLoss/changesFromRestatementOfFinancialStatementsInCaseOfHyperinflation" xmlDataType="integer"/>
    </xmlCellPr>
  </singleXmlCell>
  <singleXmlCell id="447" r="K15" connectionId="0">
    <xmlCellPr id="1" uniqueName="effectOfChangesInAccountingPolicy">
      <xmlPr mapId="1" xpath="/ReportingInfo/capital/transReserve/changesInOpeningBalances/effectOfChangesInAccountingPolicy" xmlDataType="integer"/>
    </xmlCellPr>
  </singleXmlCell>
  <singleXmlCell id="448" r="K16" connectionId="0">
    <xmlCellPr id="1" uniqueName="fundamentalMistakes">
      <xmlPr mapId="1" xpath="/ReportingInfo/capital/transReserve/changesInOpeningBalances/fundamentalMistakes" xmlDataType="integer"/>
    </xmlCellPr>
  </singleXmlCell>
  <singleXmlCell id="449" r="K20" connectionId="0">
    <xmlCellPr id="1" uniqueName="dividends">
      <xmlPr mapId="1" xpath="/ReportingInfo/capital/transReserve/profitSharing/dividends" xmlDataType="integer"/>
    </xmlCellPr>
  </singleXmlCell>
  <singleXmlCell id="450" r="K21" connectionId="0">
    <xmlCellPr id="1" uniqueName="others">
      <xmlPr mapId="1" xpath="/ReportingInfo/capital/transReserve/profitSharing/others" xmlDataType="integer"/>
    </xmlCellPr>
  </singleXmlCell>
  <singleXmlCell id="451" r="K22" connectionId="0">
    <xmlCellPr id="1" uniqueName="coveringLosses">
      <xmlPr mapId="1" xpath="/ReportingInfo/capital/transReserve/coveringLosses" xmlDataType="integer"/>
    </xmlCellPr>
  </singleXmlCell>
  <singleXmlCell id="452" r="K24" connectionId="0">
    <xmlCellPr id="1" uniqueName="increases">
      <xmlPr mapId="1" xpath="/ReportingInfo/capital/transReserve/subsequentValuationsOfTangibleAndIntangibleFixedAssets/increases" xmlDataType="integer"/>
    </xmlCellPr>
  </singleXmlCell>
  <singleXmlCell id="453" r="K25" connectionId="0">
    <xmlCellPr id="1" uniqueName="decreases">
      <xmlPr mapId="1" xpath="/ReportingInfo/capital/transReserve/subsequentValuationsOfTangibleAndIntangibleFixedAssets/decreases" xmlDataType="integer"/>
    </xmlCellPr>
  </singleXmlCell>
  <singleXmlCell id="454" r="K27" connectionId="0">
    <xmlCellPr id="1" uniqueName="increases">
      <xmlPr mapId="1" xpath="/ReportingInfo/capital/transReserve/subsequentValuationsOfFinancialAssetsAndInstruments/increases" xmlDataType="integer"/>
    </xmlCellPr>
  </singleXmlCell>
  <singleXmlCell id="455" r="K28" connectionId="0">
    <xmlCellPr id="1" uniqueName="decreases">
      <xmlPr mapId="1" xpath="/ReportingInfo/capital/transReserve/subsequentValuationsOfFinancialAssetsAndInstruments/decreases" xmlDataType="integer"/>
    </xmlCellPr>
  </singleXmlCell>
  <singleXmlCell id="456" r="K29" connectionId="0">
    <xmlCellPr id="1" uniqueName="effectOfDeferredTaxes">
      <xmlPr mapId="1" xpath="/ReportingInfo/capital/transReserve/effectOfDeferredTaxes" xmlDataType="integer"/>
    </xmlCellPr>
  </singleXmlCell>
  <singleXmlCell id="457" r="K30" connectionId="0">
    <xmlCellPr id="1" uniqueName="otherAmendments">
      <xmlPr mapId="1" xpath="/ReportingInfo/capital/transReserve/otherAmendments" xmlDataType="integer"/>
    </xmlCellPr>
  </singleXmlCell>
  <singleXmlCell id="458" r="K32" connectionId="0">
    <xmlCellPr id="1" uniqueName="changesFromTranslationsOfAnnualFinancialStatementsOfEnterprisesAbroad">
      <xmlPr mapId="1" xpath="/ReportingInfo/capital/transReserve/changesFromTranslationsOfAnnualFinancialStatementsOfEnterprisesAbroad" xmlDataType="integer"/>
    </xmlCellPr>
  </singleXmlCell>
  <singleXmlCell id="459" r="K33" connectionId="0">
    <xmlCellPr id="1" uniqueName="changesFromRestatementOfFinancialStatementsInCaseOfHyperinflation">
      <xmlPr mapId="1" xpath="/ReportingInfo/capital/transReserve/changesFromRestatementOfFinancialStatementsInCaseOfHyperinflation" xmlDataType="integer"/>
    </xmlCellPr>
  </singleXmlCell>
  <singleXmlCell id="460" r="K13" connectionId="0">
    <xmlCellPr id="1" uniqueName="balanceAtTheBeginningOfTheReportingPeriod">
      <xmlPr mapId="1" xpath="/ReportingInfo/capital/transReserve/balanceAtTheBeginningOfTheReportingPeriod" xmlDataType="integer"/>
    </xmlCellPr>
  </singleXmlCell>
  <singleXmlCell id="461" r="K18" connectionId="0">
    <xmlCellPr id="1" uniqueName="netProfitLossForThePeriod">
      <xmlPr mapId="1" xpath="/ReportingInfo/capital/transReserve/netProfitLossForThePeriod" xmlDataType="integer"/>
    </xmlCellPr>
  </singleXmlCell>
  <singleXmlCell id="462" r="M15" connectionId="0">
    <xmlCellPr id="1" uniqueName="effectOfChangesInAccountingPolicy">
      <xmlPr mapId="1" xpath="/ReportingInfo/capital/minorityParticipation/changesInOpeningBalances/effectOfChangesInAccountingPolicy" xmlDataType="integer"/>
    </xmlCellPr>
  </singleXmlCell>
  <singleXmlCell id="463" r="M16" connectionId="0">
    <xmlCellPr id="1" uniqueName="fundamentalMistakes">
      <xmlPr mapId="1" xpath="/ReportingInfo/capital/minorityParticipation/changesInOpeningBalances/fundamentalMistakes" xmlDataType="integer"/>
    </xmlCellPr>
  </singleXmlCell>
  <singleXmlCell id="464" r="M20" connectionId="0">
    <xmlCellPr id="1" uniqueName="dividends">
      <xmlPr mapId="1" xpath="/ReportingInfo/capital/minorityParticipation/profitSharing/dividends" xmlDataType="integer"/>
    </xmlCellPr>
  </singleXmlCell>
  <singleXmlCell id="465" r="M21" connectionId="0">
    <xmlCellPr id="1" uniqueName="others">
      <xmlPr mapId="1" xpath="/ReportingInfo/capital/minorityParticipation/profitSharing/others" xmlDataType="integer"/>
    </xmlCellPr>
  </singleXmlCell>
  <singleXmlCell id="466" r="M22" connectionId="0">
    <xmlCellPr id="1" uniqueName="coveringLosses">
      <xmlPr mapId="1" xpath="/ReportingInfo/capital/minorityParticipation/coveringLosses" xmlDataType="integer"/>
    </xmlCellPr>
  </singleXmlCell>
  <singleXmlCell id="467" r="M24" connectionId="0">
    <xmlCellPr id="1" uniqueName="increases">
      <xmlPr mapId="1" xpath="/ReportingInfo/capital/minorityParticipation/subsequentValuationsOfTangibleAndIntangibleFixedAssets/increases" xmlDataType="integer"/>
    </xmlCellPr>
  </singleXmlCell>
  <singleXmlCell id="468" r="M25" connectionId="0">
    <xmlCellPr id="1" uniqueName="decreases">
      <xmlPr mapId="1" xpath="/ReportingInfo/capital/minorityParticipation/subsequentValuationsOfTangibleAndIntangibleFixedAssets/decreases" xmlDataType="integer"/>
    </xmlCellPr>
  </singleXmlCell>
  <singleXmlCell id="469" r="M27" connectionId="0">
    <xmlCellPr id="1" uniqueName="increases">
      <xmlPr mapId="1" xpath="/ReportingInfo/capital/minorityParticipation/subsequentValuationsOfFinancialAssetsAndInstruments/increases" xmlDataType="integer"/>
    </xmlCellPr>
  </singleXmlCell>
  <singleXmlCell id="470" r="M28" connectionId="0">
    <xmlCellPr id="1" uniqueName="decreases">
      <xmlPr mapId="1" xpath="/ReportingInfo/capital/minorityParticipation/subsequentValuationsOfFinancialAssetsAndInstruments/decreases" xmlDataType="integer"/>
    </xmlCellPr>
  </singleXmlCell>
  <singleXmlCell id="471" r="M29" connectionId="0">
    <xmlCellPr id="1" uniqueName="effectOfDeferredTaxes">
      <xmlPr mapId="1" xpath="/ReportingInfo/capital/minorityParticipation/effectOfDeferredTaxes" xmlDataType="integer"/>
    </xmlCellPr>
  </singleXmlCell>
  <singleXmlCell id="472" r="M30" connectionId="0">
    <xmlCellPr id="1" uniqueName="otherAmendments">
      <xmlPr mapId="1" xpath="/ReportingInfo/capital/minorityParticipation/otherAmendments" xmlDataType="integer"/>
    </xmlCellPr>
  </singleXmlCell>
  <singleXmlCell id="473" r="M32" connectionId="0">
    <xmlCellPr id="1" uniqueName="changesFromTranslationsOfAnnualFinancialStatementsOfEnterprisesAbroad">
      <xmlPr mapId="1" xpath="/ReportingInfo/capital/minorityParticipation/changesFromTranslationsOfAnnualFinancialStatementsOfEnterprisesAbroad" xmlDataType="integer"/>
    </xmlCellPr>
  </singleXmlCell>
  <singleXmlCell id="474" r="M33" connectionId="0">
    <xmlCellPr id="1" uniqueName="changesFromRestatementOfFinancialStatementsInCaseOfHyperinflation">
      <xmlPr mapId="1" xpath="/ReportingInfo/capital/minorityParticipation/changesFromRestatementOfFinancialStatementsInCaseOfHyperinflation" xmlDataType="integer"/>
    </xmlCellPr>
  </singleXmlCell>
  <singleXmlCell id="475" r="M18" connectionId="0">
    <xmlCellPr id="1" uniqueName="netProfitLossForThePeriod">
      <xmlPr mapId="1" xpath="/ReportingInfo/capital/minorityParticipation/netProfitLossForThePeriod" xmlDataType="integer"/>
    </xmlCellPr>
  </singleXmlCell>
</singleXmlCel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xtri.bg/" TargetMode="External"/><Relationship Id="rId2" Type="http://schemas.openxmlformats.org/officeDocument/2006/relationships/hyperlink" Target="http://www.emka-bg.com/" TargetMode="External"/><Relationship Id="rId1" Type="http://schemas.openxmlformats.org/officeDocument/2006/relationships/hyperlink" Target="mailto:stefka.markova@emka-bg.com" TargetMode="External"/><Relationship Id="rId5" Type="http://schemas.openxmlformats.org/officeDocument/2006/relationships/tableSingleCells" Target="../tables/tableSingleCells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SingleCells" Target="../tables/tableSingleCells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A54"/>
  <sheetViews>
    <sheetView tabSelected="1" view="pageBreakPreview" zoomScaleSheetLayoutView="100" workbookViewId="0">
      <selection activeCell="B11" sqref="B11"/>
    </sheetView>
  </sheetViews>
  <sheetFormatPr defaultRowHeight="15.75"/>
  <cols>
    <col min="1" max="1" width="30.7109375" style="408" customWidth="1"/>
    <col min="2" max="2" width="65.7109375" style="408" customWidth="1"/>
    <col min="3" max="3" width="4.140625" style="408" customWidth="1"/>
    <col min="4" max="4" width="4" style="408" customWidth="1"/>
    <col min="5" max="26" width="9.140625" style="408"/>
    <col min="27" max="27" width="9.85546875" style="408" bestFit="1" customWidth="1"/>
    <col min="28" max="16384" width="9.140625" style="408"/>
  </cols>
  <sheetData>
    <row r="1" spans="1:27">
      <c r="A1" s="1" t="s">
        <v>0</v>
      </c>
      <c r="B1" s="2"/>
      <c r="Z1" s="416">
        <v>1</v>
      </c>
      <c r="AA1" s="417">
        <f>IF(ISBLANK(_endDate),"",_endDate)</f>
        <v>46022</v>
      </c>
    </row>
    <row r="2" spans="1:27">
      <c r="A2" s="407" t="s">
        <v>925</v>
      </c>
      <c r="B2" s="403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Z2" s="416">
        <v>2</v>
      </c>
      <c r="AA2" s="417">
        <f>IF(ISBLANK(_pdeReportingDate),"",_pdeReportingDate)</f>
        <v>46038</v>
      </c>
    </row>
    <row r="3" spans="1:27">
      <c r="A3" s="404" t="s">
        <v>1</v>
      </c>
      <c r="B3" s="405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11"/>
      <c r="Z3" s="416">
        <v>3</v>
      </c>
      <c r="AA3" s="417" t="str">
        <f>IF(ISBLANK(_authorName),"",_authorName)</f>
        <v xml:space="preserve">Стефка Георгиева Маркова </v>
      </c>
    </row>
    <row r="4" spans="1:27">
      <c r="A4" s="402" t="s">
        <v>912</v>
      </c>
      <c r="B4" s="403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11"/>
    </row>
    <row r="5" spans="1:27" ht="31.5">
      <c r="A5" s="406" t="s">
        <v>913</v>
      </c>
      <c r="B5" s="3"/>
      <c r="D5" s="418"/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11"/>
      <c r="X5" s="418"/>
    </row>
    <row r="6" spans="1:27"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11"/>
    </row>
    <row r="7" spans="1:27">
      <c r="A7" s="1"/>
      <c r="B7" s="2"/>
      <c r="D7" s="418"/>
      <c r="E7" s="418"/>
      <c r="F7" s="418"/>
      <c r="G7" s="418"/>
      <c r="H7" s="418"/>
      <c r="I7" s="418"/>
      <c r="J7" s="418"/>
      <c r="K7" s="418"/>
      <c r="L7" s="418"/>
      <c r="M7" s="418"/>
      <c r="N7" s="418"/>
      <c r="O7" s="418"/>
      <c r="P7" s="418"/>
      <c r="Q7" s="418"/>
      <c r="R7" s="418"/>
      <c r="S7" s="418"/>
      <c r="T7" s="418"/>
      <c r="U7" s="418"/>
      <c r="V7" s="418"/>
      <c r="W7" s="11"/>
    </row>
    <row r="8" spans="1:27">
      <c r="A8" s="4" t="s">
        <v>2</v>
      </c>
      <c r="B8" s="5"/>
      <c r="E8" s="418"/>
      <c r="F8" s="418"/>
      <c r="G8" s="418"/>
      <c r="H8" s="418"/>
      <c r="I8" s="418"/>
      <c r="J8" s="418"/>
      <c r="K8" s="418"/>
      <c r="L8" s="418"/>
      <c r="N8" s="418"/>
      <c r="O8" s="418"/>
      <c r="P8" s="418"/>
      <c r="Q8" s="418"/>
      <c r="R8" s="418"/>
      <c r="S8" s="418"/>
      <c r="T8" s="418"/>
      <c r="U8" s="418"/>
      <c r="V8" s="418"/>
    </row>
    <row r="9" spans="1:27">
      <c r="A9" s="6" t="s">
        <v>3</v>
      </c>
      <c r="B9" s="315">
        <v>45658</v>
      </c>
      <c r="C9" s="419"/>
      <c r="D9" s="418"/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</row>
    <row r="10" spans="1:27">
      <c r="A10" s="6" t="s">
        <v>4</v>
      </c>
      <c r="B10" s="315">
        <v>46022</v>
      </c>
      <c r="C10" s="419"/>
      <c r="D10" s="418"/>
      <c r="E10" s="418"/>
      <c r="F10" s="418"/>
      <c r="G10" s="418"/>
      <c r="H10" s="418"/>
      <c r="I10" s="418"/>
      <c r="J10" s="4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</row>
    <row r="11" spans="1:27">
      <c r="A11" s="6" t="s">
        <v>5</v>
      </c>
      <c r="B11" s="315">
        <v>46038</v>
      </c>
      <c r="C11" s="420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</row>
    <row r="12" spans="1:27">
      <c r="A12" s="422"/>
      <c r="B12" s="7"/>
      <c r="D12" s="418"/>
      <c r="E12" s="418"/>
      <c r="F12" s="418"/>
      <c r="G12" s="418"/>
      <c r="H12" s="418"/>
      <c r="I12" s="418"/>
      <c r="J12" s="4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</row>
    <row r="13" spans="1:27">
      <c r="A13" s="406" t="s">
        <v>6</v>
      </c>
      <c r="B13" s="3"/>
      <c r="D13" s="418"/>
      <c r="E13" s="418"/>
      <c r="F13" s="418"/>
      <c r="G13" s="418"/>
      <c r="H13" s="418"/>
      <c r="I13" s="418"/>
      <c r="J13" s="418"/>
      <c r="K13" s="418"/>
      <c r="L13" s="418"/>
      <c r="M13" s="418"/>
      <c r="N13" s="418"/>
      <c r="O13" s="418"/>
      <c r="P13" s="418"/>
      <c r="Q13" s="418"/>
      <c r="R13" s="418"/>
      <c r="S13" s="418"/>
      <c r="T13" s="418"/>
      <c r="U13" s="418"/>
      <c r="V13" s="418"/>
    </row>
    <row r="14" spans="1:27">
      <c r="A14" s="6" t="s">
        <v>7</v>
      </c>
      <c r="B14" s="314" t="s">
        <v>914</v>
      </c>
      <c r="D14" s="418"/>
      <c r="E14" s="418"/>
      <c r="F14" s="418"/>
      <c r="G14" s="418"/>
      <c r="H14" s="418"/>
      <c r="I14" s="418"/>
      <c r="J14" s="418"/>
      <c r="K14" s="418"/>
      <c r="L14" s="418"/>
      <c r="M14" s="418"/>
      <c r="N14" s="418"/>
      <c r="O14" s="418"/>
      <c r="P14" s="418"/>
      <c r="Q14" s="418"/>
      <c r="R14" s="418"/>
      <c r="S14" s="418"/>
      <c r="T14" s="418"/>
      <c r="U14" s="418"/>
      <c r="V14" s="418"/>
    </row>
    <row r="15" spans="1:27">
      <c r="A15" s="8" t="s">
        <v>8</v>
      </c>
      <c r="B15" s="316" t="s">
        <v>902</v>
      </c>
      <c r="D15" s="418"/>
      <c r="E15" s="418"/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18"/>
      <c r="Q15" s="418"/>
      <c r="R15" s="418"/>
      <c r="S15" s="418"/>
      <c r="T15" s="418"/>
      <c r="U15" s="418"/>
      <c r="V15" s="418"/>
    </row>
    <row r="16" spans="1:27">
      <c r="A16" s="6" t="s">
        <v>9</v>
      </c>
      <c r="B16" s="314" t="s">
        <v>915</v>
      </c>
      <c r="D16" s="418"/>
      <c r="E16" s="418"/>
      <c r="F16" s="418"/>
      <c r="G16" s="418"/>
      <c r="H16" s="418"/>
      <c r="I16" s="418"/>
      <c r="J16" s="418"/>
      <c r="K16" s="418"/>
      <c r="L16" s="418"/>
      <c r="M16" s="418"/>
      <c r="N16" s="418"/>
      <c r="O16" s="418"/>
      <c r="P16" s="418"/>
      <c r="Q16" s="418"/>
      <c r="R16" s="418"/>
      <c r="S16" s="418"/>
      <c r="T16" s="418"/>
      <c r="U16" s="418"/>
      <c r="V16" s="418"/>
    </row>
    <row r="17" spans="1:22">
      <c r="A17" s="6" t="s">
        <v>10</v>
      </c>
      <c r="B17" s="314" t="s">
        <v>916</v>
      </c>
      <c r="D17" s="418"/>
      <c r="E17" s="418"/>
      <c r="F17" s="418"/>
      <c r="G17" s="418"/>
      <c r="H17" s="418"/>
      <c r="I17" s="418"/>
      <c r="J17" s="418"/>
      <c r="K17" s="418"/>
      <c r="L17" s="418"/>
      <c r="M17" s="418"/>
      <c r="N17" s="418"/>
      <c r="O17" s="418"/>
      <c r="P17" s="418"/>
      <c r="Q17" s="418"/>
      <c r="R17" s="418"/>
      <c r="S17" s="418"/>
      <c r="T17" s="418"/>
      <c r="U17" s="418"/>
      <c r="V17" s="418"/>
    </row>
    <row r="18" spans="1:22">
      <c r="A18" s="6" t="s">
        <v>11</v>
      </c>
      <c r="B18" s="314" t="s">
        <v>917</v>
      </c>
      <c r="D18" s="418"/>
      <c r="E18" s="418"/>
      <c r="F18" s="418"/>
      <c r="G18" s="418"/>
      <c r="H18" s="418"/>
      <c r="I18" s="418"/>
      <c r="J18" s="418"/>
      <c r="K18" s="418"/>
      <c r="L18" s="418"/>
      <c r="M18" s="418"/>
      <c r="N18" s="418"/>
      <c r="O18" s="418"/>
      <c r="P18" s="418"/>
      <c r="Q18" s="418"/>
      <c r="R18" s="418"/>
      <c r="S18" s="418"/>
      <c r="T18" s="418"/>
      <c r="U18" s="418"/>
      <c r="V18" s="418"/>
    </row>
    <row r="19" spans="1:22">
      <c r="A19" s="6" t="s">
        <v>12</v>
      </c>
      <c r="B19" s="314" t="s">
        <v>918</v>
      </c>
      <c r="D19" s="418"/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</row>
    <row r="20" spans="1:22">
      <c r="A20" s="6" t="s">
        <v>13</v>
      </c>
      <c r="B20" s="314" t="s">
        <v>918</v>
      </c>
      <c r="D20" s="418"/>
      <c r="E20" s="418"/>
      <c r="F20" s="418"/>
      <c r="G20" s="418"/>
      <c r="H20" s="418"/>
      <c r="I20" s="418"/>
      <c r="J20" s="418"/>
      <c r="K20" s="418"/>
      <c r="L20" s="418"/>
      <c r="M20" s="418"/>
      <c r="N20" s="418"/>
      <c r="O20" s="418"/>
      <c r="P20" s="418"/>
      <c r="Q20" s="418"/>
      <c r="R20" s="418"/>
      <c r="S20" s="418"/>
      <c r="T20" s="418"/>
      <c r="U20" s="418"/>
      <c r="V20" s="418"/>
    </row>
    <row r="21" spans="1:22">
      <c r="A21" s="8" t="s">
        <v>14</v>
      </c>
      <c r="B21" s="316" t="s">
        <v>919</v>
      </c>
      <c r="D21" s="418"/>
      <c r="E21" s="418"/>
      <c r="F21" s="418"/>
      <c r="G21" s="418"/>
      <c r="H21" s="418"/>
      <c r="I21" s="418"/>
      <c r="J21" s="418"/>
      <c r="K21" s="418"/>
      <c r="L21" s="418"/>
      <c r="M21" s="418"/>
      <c r="N21" s="418"/>
      <c r="O21" s="418"/>
      <c r="P21" s="418"/>
      <c r="Q21" s="418"/>
      <c r="R21" s="418"/>
      <c r="S21" s="418"/>
      <c r="T21" s="418"/>
      <c r="U21" s="418"/>
      <c r="V21" s="418"/>
    </row>
    <row r="22" spans="1:22">
      <c r="A22" s="8" t="s">
        <v>15</v>
      </c>
      <c r="B22" s="316" t="s">
        <v>920</v>
      </c>
      <c r="D22" s="418"/>
      <c r="E22" s="418"/>
      <c r="F22" s="418"/>
      <c r="G22" s="418"/>
      <c r="H22" s="418"/>
      <c r="I22" s="418"/>
      <c r="J22" s="418"/>
      <c r="K22" s="418"/>
      <c r="L22" s="418"/>
      <c r="M22" s="418"/>
      <c r="N22" s="418"/>
      <c r="O22" s="418"/>
      <c r="P22" s="418"/>
      <c r="Q22" s="418"/>
      <c r="R22" s="418"/>
      <c r="S22" s="418"/>
      <c r="T22" s="418"/>
      <c r="U22" s="418"/>
      <c r="V22" s="418"/>
    </row>
    <row r="23" spans="1:22">
      <c r="A23" s="8" t="s">
        <v>16</v>
      </c>
      <c r="B23" s="432" t="s">
        <v>921</v>
      </c>
      <c r="D23" s="418"/>
      <c r="E23" s="418"/>
      <c r="F23" s="418"/>
      <c r="G23" s="418"/>
      <c r="H23" s="418"/>
      <c r="I23" s="418"/>
      <c r="J23" s="418"/>
      <c r="K23" s="418"/>
      <c r="L23" s="418"/>
      <c r="M23" s="418"/>
      <c r="N23" s="418"/>
      <c r="O23" s="418"/>
      <c r="P23" s="418"/>
      <c r="Q23" s="418"/>
      <c r="R23" s="418"/>
      <c r="S23" s="418"/>
      <c r="T23" s="418"/>
      <c r="U23" s="418"/>
      <c r="V23" s="418"/>
    </row>
    <row r="24" spans="1:22">
      <c r="A24" s="8" t="s">
        <v>17</v>
      </c>
      <c r="B24" s="433" t="s">
        <v>927</v>
      </c>
      <c r="D24" s="418"/>
      <c r="E24" s="418"/>
      <c r="F24" s="418"/>
      <c r="G24" s="418"/>
      <c r="H24" s="418"/>
      <c r="I24" s="418"/>
      <c r="J24" s="418"/>
      <c r="K24" s="418"/>
      <c r="L24" s="418"/>
      <c r="M24" s="418"/>
      <c r="N24" s="418"/>
      <c r="O24" s="418"/>
      <c r="P24" s="418"/>
      <c r="Q24" s="418"/>
      <c r="R24" s="418"/>
      <c r="S24" s="418"/>
      <c r="T24" s="418"/>
      <c r="U24" s="418"/>
      <c r="V24" s="418"/>
    </row>
    <row r="25" spans="1:22">
      <c r="A25" s="6" t="s">
        <v>18</v>
      </c>
      <c r="B25" s="434" t="s">
        <v>926</v>
      </c>
      <c r="D25" s="418"/>
      <c r="E25" s="418"/>
      <c r="F25" s="418"/>
      <c r="G25" s="418"/>
      <c r="H25" s="418"/>
      <c r="I25" s="418"/>
      <c r="J25" s="418"/>
      <c r="K25" s="418"/>
      <c r="L25" s="418"/>
      <c r="M25" s="418"/>
      <c r="N25" s="418"/>
      <c r="O25" s="418"/>
      <c r="P25" s="418"/>
      <c r="Q25" s="418"/>
      <c r="R25" s="418"/>
      <c r="S25" s="418"/>
      <c r="T25" s="418"/>
      <c r="U25" s="418"/>
      <c r="V25" s="418"/>
    </row>
    <row r="26" spans="1:22">
      <c r="A26" s="8" t="s">
        <v>19</v>
      </c>
      <c r="B26" s="316" t="s">
        <v>922</v>
      </c>
      <c r="D26" s="418"/>
      <c r="E26" s="418"/>
      <c r="F26" s="418"/>
      <c r="G26" s="418"/>
      <c r="H26" s="418"/>
      <c r="I26" s="418"/>
      <c r="J26" s="418"/>
      <c r="K26" s="418"/>
      <c r="L26" s="418"/>
      <c r="M26" s="418"/>
      <c r="N26" s="418"/>
      <c r="O26" s="418"/>
      <c r="P26" s="418"/>
      <c r="Q26" s="418"/>
      <c r="R26" s="418"/>
      <c r="S26" s="418"/>
      <c r="T26" s="418"/>
      <c r="U26" s="418"/>
      <c r="V26" s="418"/>
    </row>
    <row r="27" spans="1:22">
      <c r="A27" s="8" t="s">
        <v>20</v>
      </c>
      <c r="B27" s="316" t="s">
        <v>923</v>
      </c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8"/>
      <c r="T27" s="418"/>
      <c r="U27" s="418"/>
      <c r="V27" s="418"/>
    </row>
    <row r="28" spans="1:22">
      <c r="A28" s="430" t="s">
        <v>910</v>
      </c>
      <c r="B28" s="431" t="s">
        <v>911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</row>
    <row r="29" spans="1:22">
      <c r="A29" s="9"/>
      <c r="B29" s="9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  <c r="P29" s="418"/>
      <c r="Q29" s="418"/>
      <c r="R29" s="418"/>
      <c r="S29" s="418"/>
      <c r="T29" s="418"/>
      <c r="U29" s="418"/>
      <c r="V29" s="418"/>
    </row>
    <row r="30" spans="1:22">
      <c r="A30" s="10" t="s">
        <v>21</v>
      </c>
      <c r="B30" s="9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8"/>
      <c r="T30" s="418"/>
      <c r="U30" s="418"/>
      <c r="V30" s="418"/>
    </row>
    <row r="31" spans="1:22"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8"/>
      <c r="T31" s="418"/>
      <c r="U31" s="418"/>
      <c r="V31" s="418"/>
    </row>
    <row r="32" spans="1:22"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8"/>
      <c r="T32" s="418"/>
      <c r="U32" s="418"/>
      <c r="V32" s="418"/>
    </row>
    <row r="33" spans="4:22"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8"/>
      <c r="T33" s="418"/>
      <c r="U33" s="418"/>
      <c r="V33" s="418"/>
    </row>
    <row r="34" spans="4:22"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418"/>
      <c r="U34" s="418"/>
      <c r="V34" s="418"/>
    </row>
    <row r="35" spans="4:22"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  <c r="U35" s="418"/>
      <c r="V35" s="418"/>
    </row>
    <row r="36" spans="4:22"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418"/>
      <c r="U36" s="418"/>
      <c r="V36" s="418"/>
    </row>
    <row r="37" spans="4:22"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T37" s="418"/>
      <c r="U37" s="418"/>
      <c r="V37" s="418"/>
    </row>
    <row r="38" spans="4:22">
      <c r="D38" s="418"/>
      <c r="E38" s="418"/>
      <c r="F38" s="418"/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8"/>
      <c r="R38" s="418"/>
      <c r="S38" s="418"/>
      <c r="T38" s="418"/>
      <c r="U38" s="418"/>
      <c r="V38" s="418"/>
    </row>
    <row r="39" spans="4:22"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T39" s="418"/>
      <c r="U39" s="418"/>
      <c r="V39" s="418"/>
    </row>
    <row r="40" spans="4:22"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8"/>
      <c r="T40" s="418"/>
      <c r="U40" s="418"/>
      <c r="V40" s="418"/>
    </row>
    <row r="41" spans="4:22">
      <c r="D41" s="418"/>
      <c r="E41" s="418"/>
      <c r="F41" s="418"/>
      <c r="G41" s="418"/>
      <c r="H41" s="418"/>
      <c r="I41" s="418"/>
      <c r="J41" s="418"/>
      <c r="K41" s="418"/>
      <c r="L41" s="418"/>
      <c r="M41" s="418"/>
      <c r="N41" s="418"/>
      <c r="O41" s="418"/>
      <c r="P41" s="418"/>
      <c r="Q41" s="418"/>
      <c r="R41" s="418"/>
      <c r="S41" s="418"/>
      <c r="T41" s="418"/>
      <c r="U41" s="418"/>
      <c r="V41" s="418"/>
    </row>
    <row r="42" spans="4:22">
      <c r="D42" s="418"/>
      <c r="E42" s="418"/>
      <c r="F42" s="418"/>
      <c r="G42" s="418"/>
      <c r="H42" s="418"/>
      <c r="I42" s="418"/>
      <c r="J42" s="418"/>
      <c r="K42" s="418"/>
      <c r="L42" s="418"/>
      <c r="M42" s="418"/>
      <c r="N42" s="418"/>
      <c r="O42" s="418"/>
      <c r="P42" s="418"/>
      <c r="Q42" s="418"/>
      <c r="R42" s="418"/>
      <c r="S42" s="418"/>
      <c r="T42" s="418"/>
      <c r="U42" s="418"/>
      <c r="V42" s="418"/>
    </row>
    <row r="43" spans="4:22"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8"/>
      <c r="Q43" s="418"/>
      <c r="R43" s="418"/>
      <c r="S43" s="418"/>
      <c r="T43" s="418"/>
      <c r="U43" s="418"/>
      <c r="V43" s="418"/>
    </row>
    <row r="44" spans="4:22">
      <c r="D44" s="418"/>
      <c r="E44" s="418"/>
      <c r="F44" s="418"/>
      <c r="G44" s="418"/>
      <c r="H44" s="418"/>
      <c r="I44" s="418"/>
      <c r="J44" s="418"/>
      <c r="K44" s="418"/>
      <c r="L44" s="418"/>
      <c r="M44" s="418"/>
      <c r="N44" s="418"/>
      <c r="O44" s="418"/>
      <c r="P44" s="418"/>
      <c r="Q44" s="418"/>
      <c r="R44" s="418"/>
      <c r="S44" s="418"/>
      <c r="T44" s="418"/>
      <c r="U44" s="418"/>
      <c r="V44" s="418"/>
    </row>
    <row r="45" spans="4:22">
      <c r="D45" s="418"/>
      <c r="E45" s="418"/>
      <c r="F45" s="418"/>
      <c r="G45" s="418"/>
      <c r="H45" s="418"/>
      <c r="I45" s="418"/>
      <c r="J45" s="418"/>
      <c r="K45" s="418"/>
      <c r="L45" s="418"/>
      <c r="M45" s="418"/>
      <c r="N45" s="418"/>
      <c r="O45" s="418"/>
      <c r="P45" s="418"/>
      <c r="Q45" s="418"/>
      <c r="R45" s="418"/>
      <c r="S45" s="418"/>
      <c r="T45" s="418"/>
      <c r="U45" s="418"/>
      <c r="V45" s="418"/>
    </row>
    <row r="46" spans="4:22">
      <c r="D46" s="418"/>
      <c r="E46" s="418"/>
      <c r="F46" s="418"/>
      <c r="G46" s="418"/>
      <c r="H46" s="418"/>
      <c r="I46" s="418"/>
      <c r="J46" s="418"/>
      <c r="K46" s="418"/>
      <c r="L46" s="418"/>
      <c r="M46" s="418"/>
      <c r="N46" s="418"/>
      <c r="O46" s="418"/>
      <c r="P46" s="418"/>
      <c r="Q46" s="418"/>
      <c r="R46" s="418"/>
      <c r="S46" s="418"/>
      <c r="T46" s="418"/>
      <c r="U46" s="418"/>
      <c r="V46" s="418"/>
    </row>
    <row r="47" spans="4:22">
      <c r="D47" s="418"/>
      <c r="E47" s="418"/>
      <c r="F47" s="418"/>
      <c r="G47" s="418"/>
      <c r="H47" s="418"/>
      <c r="I47" s="418"/>
      <c r="J47" s="418"/>
      <c r="K47" s="418"/>
      <c r="L47" s="418"/>
      <c r="M47" s="418"/>
      <c r="N47" s="418"/>
      <c r="O47" s="418"/>
      <c r="P47" s="418"/>
      <c r="Q47" s="418"/>
      <c r="R47" s="418"/>
      <c r="S47" s="418"/>
      <c r="T47" s="418"/>
      <c r="U47" s="418"/>
      <c r="V47" s="418"/>
    </row>
    <row r="48" spans="4:22">
      <c r="D48" s="418"/>
      <c r="E48" s="418"/>
      <c r="F48" s="418"/>
      <c r="G48" s="418"/>
      <c r="H48" s="418"/>
      <c r="I48" s="418"/>
      <c r="J48" s="418"/>
      <c r="K48" s="418"/>
      <c r="L48" s="418"/>
      <c r="M48" s="418"/>
      <c r="N48" s="418"/>
      <c r="O48" s="418"/>
      <c r="P48" s="418"/>
      <c r="Q48" s="418"/>
      <c r="R48" s="418"/>
      <c r="S48" s="418"/>
      <c r="T48" s="418"/>
      <c r="U48" s="418"/>
      <c r="V48" s="418"/>
    </row>
    <row r="49" spans="4:22">
      <c r="D49" s="418"/>
      <c r="E49" s="418"/>
      <c r="F49" s="418"/>
      <c r="G49" s="418"/>
      <c r="H49" s="418"/>
      <c r="I49" s="418"/>
      <c r="J49" s="418"/>
      <c r="K49" s="418"/>
      <c r="L49" s="418"/>
      <c r="M49" s="418"/>
      <c r="N49" s="418"/>
      <c r="O49" s="418"/>
      <c r="P49" s="418"/>
      <c r="Q49" s="418"/>
      <c r="R49" s="418"/>
      <c r="S49" s="418"/>
      <c r="T49" s="418"/>
      <c r="U49" s="418"/>
      <c r="V49" s="418"/>
    </row>
    <row r="50" spans="4:22">
      <c r="D50" s="418"/>
      <c r="E50" s="418"/>
      <c r="F50" s="418"/>
      <c r="G50" s="418"/>
      <c r="H50" s="418"/>
      <c r="I50" s="418"/>
      <c r="J50" s="418"/>
      <c r="K50" s="418"/>
      <c r="L50" s="418"/>
      <c r="M50" s="418"/>
      <c r="N50" s="418"/>
      <c r="O50" s="418"/>
      <c r="P50" s="418"/>
      <c r="Q50" s="418"/>
      <c r="R50" s="418"/>
      <c r="S50" s="418"/>
      <c r="T50" s="418"/>
      <c r="U50" s="418"/>
      <c r="V50" s="418"/>
    </row>
    <row r="51" spans="4:22">
      <c r="D51" s="418"/>
      <c r="E51" s="418"/>
      <c r="F51" s="418"/>
      <c r="G51" s="418"/>
      <c r="H51" s="418"/>
      <c r="I51" s="418"/>
      <c r="J51" s="418"/>
      <c r="K51" s="418"/>
      <c r="L51" s="418"/>
      <c r="M51" s="418"/>
      <c r="N51" s="418"/>
      <c r="O51" s="418"/>
      <c r="P51" s="418"/>
      <c r="Q51" s="418"/>
      <c r="R51" s="418"/>
      <c r="S51" s="418"/>
      <c r="T51" s="418"/>
      <c r="U51" s="418"/>
      <c r="V51" s="418"/>
    </row>
    <row r="52" spans="4:22">
      <c r="D52" s="418"/>
      <c r="E52" s="418"/>
      <c r="F52" s="418"/>
      <c r="G52" s="418"/>
      <c r="H52" s="418"/>
      <c r="I52" s="418"/>
      <c r="J52" s="418"/>
      <c r="K52" s="418"/>
      <c r="L52" s="418"/>
      <c r="M52" s="418"/>
      <c r="N52" s="418"/>
      <c r="O52" s="418"/>
      <c r="P52" s="418"/>
      <c r="Q52" s="418"/>
      <c r="R52" s="418"/>
      <c r="S52" s="418"/>
      <c r="T52" s="418"/>
      <c r="U52" s="418"/>
      <c r="V52" s="418"/>
    </row>
    <row r="53" spans="4:22">
      <c r="D53" s="418"/>
      <c r="E53" s="418"/>
      <c r="F53" s="418"/>
      <c r="G53" s="418"/>
      <c r="H53" s="418"/>
      <c r="I53" s="418"/>
      <c r="J53" s="418"/>
      <c r="K53" s="418"/>
      <c r="L53" s="418"/>
      <c r="M53" s="418"/>
      <c r="N53" s="418"/>
      <c r="O53" s="418"/>
      <c r="P53" s="418"/>
      <c r="Q53" s="418"/>
      <c r="R53" s="418"/>
      <c r="S53" s="418"/>
      <c r="T53" s="418"/>
      <c r="U53" s="418"/>
      <c r="V53" s="418"/>
    </row>
    <row r="54" spans="4:22">
      <c r="D54" s="418"/>
      <c r="E54" s="418"/>
      <c r="F54" s="418"/>
      <c r="G54" s="418"/>
      <c r="H54" s="418"/>
      <c r="I54" s="418"/>
      <c r="J54" s="418"/>
      <c r="K54" s="418"/>
      <c r="L54" s="418"/>
      <c r="M54" s="418"/>
      <c r="N54" s="418"/>
      <c r="O54" s="418"/>
      <c r="P54" s="418"/>
      <c r="Q54" s="418"/>
      <c r="R54" s="418"/>
      <c r="S54" s="418"/>
      <c r="T54" s="418"/>
      <c r="U54" s="418"/>
      <c r="V54" s="418"/>
    </row>
  </sheetData>
  <sheetProtection insertRows="0"/>
  <phoneticPr fontId="18" type="noConversion"/>
  <dataValidations count="2">
    <dataValidation type="list" allowBlank="1" showInputMessage="1" showErrorMessage="1" sqref="B15">
      <formula1>_pdeTypeList</formula1>
    </dataValidation>
    <dataValidation type="list" allowBlank="1" showErrorMessage="1" errorTitle="Основа за финансовите отчети" error="Изберете една от двете възможни опции: на консолидирана основа или на неконсолидирана основа._x000a_За да продължите към избора, натиснете ...." sqref="A3">
      <formula1>_consolidation</formula1>
    </dataValidation>
  </dataValidations>
  <hyperlinks>
    <hyperlink ref="B23" r:id="rId1"/>
    <hyperlink ref="B24" r:id="rId2"/>
    <hyperlink ref="B25" r:id="rId3"/>
  </hyperlinks>
  <pageMargins left="0.70866141732283472" right="0.70866141732283472" top="1.1811023622047245" bottom="0.74803149606299213" header="0.31496062992125984" footer="0.31496062992125984"/>
  <pageSetup paperSize="9" scale="9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B185"/>
  <sheetViews>
    <sheetView view="pageBreakPreview" topLeftCell="A70" zoomScaleNormal="85" zoomScaleSheetLayoutView="100" workbookViewId="0">
      <selection activeCell="G70" sqref="G70"/>
    </sheetView>
  </sheetViews>
  <sheetFormatPr defaultColWidth="9.28515625" defaultRowHeight="15.75"/>
  <cols>
    <col min="1" max="1" width="70.7109375" style="34" customWidth="1"/>
    <col min="2" max="2" width="10.7109375" style="34" customWidth="1"/>
    <col min="3" max="4" width="15.7109375" style="34" customWidth="1"/>
    <col min="5" max="5" width="70.7109375" style="34" customWidth="1"/>
    <col min="6" max="6" width="10.7109375" style="312" customWidth="1"/>
    <col min="7" max="7" width="15.7109375" style="34" customWidth="1"/>
    <col min="8" max="8" width="15.7109375" style="32" customWidth="1"/>
    <col min="9" max="9" width="3.42578125" style="32" customWidth="1"/>
    <col min="10" max="16384" width="9.28515625" style="32"/>
  </cols>
  <sheetData>
    <row r="1" spans="1:28" s="11" customFormat="1">
      <c r="A1" s="13" t="s">
        <v>22</v>
      </c>
      <c r="B1" s="23"/>
      <c r="C1" s="23"/>
      <c r="D1" s="23"/>
      <c r="H1" s="12"/>
    </row>
    <row r="2" spans="1:28" s="11" customFormat="1">
      <c r="A2" s="44" t="str">
        <f>CONCATENATE("(",LOWER(reportConsolidation),")")</f>
        <v>(на индивидуална основа)</v>
      </c>
      <c r="B2" s="13"/>
      <c r="C2" s="13"/>
      <c r="D2" s="13"/>
      <c r="E2" s="45"/>
      <c r="F2" s="14"/>
      <c r="G2" s="15"/>
      <c r="H2" s="15"/>
    </row>
    <row r="3" spans="1:28" s="11" customFormat="1">
      <c r="A3" s="23"/>
      <c r="B3" s="16"/>
      <c r="C3" s="16"/>
      <c r="D3" s="16"/>
      <c r="E3" s="36"/>
      <c r="F3" s="17"/>
      <c r="G3" s="18"/>
      <c r="H3" s="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</row>
    <row r="4" spans="1:28" s="11" customFormat="1">
      <c r="A4" s="51" t="str">
        <f>CONCATENATE("на ",UPPER(pdeName))</f>
        <v>на "ЕМКА" АД</v>
      </c>
      <c r="B4" s="16"/>
      <c r="C4" s="16"/>
      <c r="D4" s="16"/>
      <c r="H4" s="15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</row>
    <row r="5" spans="1:28" s="11" customFormat="1">
      <c r="A5" s="51" t="str">
        <f>CONCATENATE("ЕИК по БУЛСТАТ: ", pdeBulstat)</f>
        <v>ЕИК по БУЛСТАТ: 107001173</v>
      </c>
      <c r="B5" s="13"/>
      <c r="C5" s="13"/>
      <c r="D5" s="13"/>
      <c r="H5" s="55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418"/>
      <c r="AA5" s="418"/>
      <c r="AB5" s="418"/>
    </row>
    <row r="6" spans="1:28" s="11" customFormat="1">
      <c r="A6" s="51" t="str">
        <f>CONCATENATE("към ",TEXT(endDate,"dd.mm.yyyy")," г.")</f>
        <v>към 31.12.2025 г.</v>
      </c>
      <c r="B6" s="13"/>
      <c r="C6" s="13"/>
      <c r="D6" s="13"/>
      <c r="H6" s="54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</row>
    <row r="7" spans="1:28" s="11" customFormat="1" ht="16.5" thickBot="1">
      <c r="A7" s="20"/>
      <c r="B7" s="20"/>
      <c r="C7" s="21"/>
      <c r="D7" s="22"/>
      <c r="E7" s="22"/>
      <c r="F7" s="20"/>
      <c r="G7" s="15"/>
      <c r="H7" s="28" t="s">
        <v>23</v>
      </c>
      <c r="J7" s="418"/>
      <c r="K7" s="418"/>
      <c r="L7" s="418"/>
      <c r="M7" s="418"/>
      <c r="N7" s="418"/>
      <c r="O7" s="418"/>
      <c r="P7" s="418"/>
      <c r="Q7" s="418"/>
      <c r="R7" s="418"/>
      <c r="S7" s="418"/>
      <c r="T7" s="418"/>
      <c r="U7" s="418"/>
      <c r="V7" s="418"/>
      <c r="W7" s="418"/>
      <c r="X7" s="418"/>
      <c r="Y7" s="418"/>
      <c r="Z7" s="418"/>
      <c r="AA7" s="418"/>
      <c r="AB7" s="418"/>
    </row>
    <row r="8" spans="1:28" ht="31.5">
      <c r="A8" s="57" t="s">
        <v>24</v>
      </c>
      <c r="B8" s="58" t="s">
        <v>25</v>
      </c>
      <c r="C8" s="59" t="s">
        <v>26</v>
      </c>
      <c r="D8" s="60" t="s">
        <v>27</v>
      </c>
      <c r="E8" s="109" t="s">
        <v>28</v>
      </c>
      <c r="F8" s="58" t="s">
        <v>25</v>
      </c>
      <c r="G8" s="59" t="s">
        <v>29</v>
      </c>
      <c r="H8" s="60" t="s">
        <v>30</v>
      </c>
      <c r="J8" s="418"/>
      <c r="K8" s="418"/>
      <c r="L8" s="418"/>
      <c r="M8" s="418"/>
      <c r="N8" s="418"/>
      <c r="O8" s="418"/>
      <c r="P8" s="418"/>
      <c r="Q8" s="418"/>
      <c r="R8" s="418"/>
      <c r="S8" s="418"/>
      <c r="T8" s="418"/>
      <c r="U8" s="418"/>
      <c r="V8" s="418"/>
      <c r="W8" s="418"/>
      <c r="X8" s="418"/>
      <c r="Y8" s="418"/>
      <c r="Z8" s="418"/>
      <c r="AA8" s="418"/>
      <c r="AB8" s="418"/>
    </row>
    <row r="9" spans="1:28" ht="16.5" thickBot="1">
      <c r="A9" s="129" t="s">
        <v>31</v>
      </c>
      <c r="B9" s="130" t="s">
        <v>32</v>
      </c>
      <c r="C9" s="130">
        <v>1</v>
      </c>
      <c r="D9" s="131">
        <v>2</v>
      </c>
      <c r="E9" s="134" t="s">
        <v>31</v>
      </c>
      <c r="F9" s="130" t="s">
        <v>32</v>
      </c>
      <c r="G9" s="130">
        <v>1</v>
      </c>
      <c r="H9" s="131">
        <v>2</v>
      </c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8"/>
      <c r="Y9" s="418"/>
      <c r="Z9" s="418"/>
      <c r="AA9" s="418"/>
      <c r="AB9" s="418"/>
    </row>
    <row r="10" spans="1:28">
      <c r="A10" s="132" t="s">
        <v>33</v>
      </c>
      <c r="B10" s="133"/>
      <c r="C10" s="328"/>
      <c r="D10" s="329"/>
      <c r="E10" s="132" t="s">
        <v>34</v>
      </c>
      <c r="F10" s="135"/>
      <c r="G10" s="340"/>
      <c r="H10" s="341"/>
      <c r="J10" s="4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</row>
    <row r="11" spans="1:28">
      <c r="A11" s="71" t="s">
        <v>35</v>
      </c>
      <c r="B11" s="63"/>
      <c r="C11" s="330"/>
      <c r="D11" s="331"/>
      <c r="E11" s="71" t="s">
        <v>36</v>
      </c>
      <c r="F11" s="110"/>
      <c r="G11" s="342"/>
      <c r="H11" s="343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</row>
    <row r="12" spans="1:28">
      <c r="A12" s="62" t="s">
        <v>37</v>
      </c>
      <c r="B12" s="64" t="s">
        <v>38</v>
      </c>
      <c r="C12" s="108">
        <v>772</v>
      </c>
      <c r="D12" s="107">
        <v>772</v>
      </c>
      <c r="E12" s="62" t="s">
        <v>39</v>
      </c>
      <c r="F12" s="66" t="s">
        <v>40</v>
      </c>
      <c r="G12" s="108">
        <v>43399</v>
      </c>
      <c r="H12" s="107">
        <v>43399</v>
      </c>
      <c r="J12" s="4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</row>
    <row r="13" spans="1:28">
      <c r="A13" s="62" t="s">
        <v>41</v>
      </c>
      <c r="B13" s="64" t="s">
        <v>42</v>
      </c>
      <c r="C13" s="108">
        <v>3272</v>
      </c>
      <c r="D13" s="107">
        <v>3503</v>
      </c>
      <c r="E13" s="62" t="s">
        <v>43</v>
      </c>
      <c r="F13" s="66" t="s">
        <v>44</v>
      </c>
      <c r="G13" s="108">
        <v>43399</v>
      </c>
      <c r="H13" s="107">
        <v>43399</v>
      </c>
      <c r="J13" s="418"/>
      <c r="K13" s="418"/>
      <c r="L13" s="418"/>
      <c r="M13" s="418"/>
      <c r="N13" s="418"/>
      <c r="O13" s="418"/>
      <c r="P13" s="418"/>
      <c r="Q13" s="418"/>
      <c r="R13" s="418"/>
      <c r="S13" s="418"/>
      <c r="T13" s="418"/>
      <c r="U13" s="418"/>
      <c r="V13" s="418"/>
      <c r="W13" s="418"/>
      <c r="X13" s="418"/>
      <c r="Y13" s="418"/>
      <c r="Z13" s="418"/>
      <c r="AA13" s="418"/>
      <c r="AB13" s="418"/>
    </row>
    <row r="14" spans="1:28">
      <c r="A14" s="62" t="s">
        <v>45</v>
      </c>
      <c r="B14" s="64" t="s">
        <v>46</v>
      </c>
      <c r="C14" s="108">
        <v>4343</v>
      </c>
      <c r="D14" s="107">
        <v>4722</v>
      </c>
      <c r="E14" s="62" t="s">
        <v>47</v>
      </c>
      <c r="F14" s="66" t="s">
        <v>48</v>
      </c>
      <c r="G14" s="108">
        <v>0</v>
      </c>
      <c r="H14" s="107">
        <v>0</v>
      </c>
      <c r="J14" s="418"/>
      <c r="K14" s="418"/>
      <c r="L14" s="418"/>
      <c r="M14" s="418"/>
      <c r="N14" s="418"/>
      <c r="O14" s="418"/>
      <c r="P14" s="418"/>
      <c r="Q14" s="418"/>
      <c r="R14" s="418"/>
      <c r="S14" s="418"/>
      <c r="T14" s="418"/>
      <c r="U14" s="418"/>
      <c r="V14" s="418"/>
      <c r="W14" s="418"/>
      <c r="X14" s="418"/>
      <c r="Y14" s="418"/>
      <c r="Z14" s="418"/>
      <c r="AA14" s="418"/>
      <c r="AB14" s="418"/>
    </row>
    <row r="15" spans="1:28">
      <c r="A15" s="62" t="s">
        <v>49</v>
      </c>
      <c r="B15" s="64" t="s">
        <v>50</v>
      </c>
      <c r="C15" s="108">
        <v>3042</v>
      </c>
      <c r="D15" s="107">
        <v>2698</v>
      </c>
      <c r="E15" s="111" t="s">
        <v>51</v>
      </c>
      <c r="F15" s="66" t="s">
        <v>52</v>
      </c>
      <c r="G15" s="108">
        <v>0</v>
      </c>
      <c r="H15" s="107">
        <v>0</v>
      </c>
      <c r="J15" s="418"/>
      <c r="K15" s="418"/>
      <c r="L15" s="418"/>
      <c r="M15" s="418"/>
      <c r="N15" s="418"/>
      <c r="O15" s="418"/>
      <c r="P15" s="418"/>
      <c r="Q15" s="418"/>
      <c r="R15" s="418"/>
      <c r="S15" s="418"/>
      <c r="T15" s="418"/>
      <c r="U15" s="418"/>
      <c r="V15" s="418"/>
      <c r="W15" s="418"/>
      <c r="X15" s="418"/>
      <c r="Y15" s="418"/>
      <c r="Z15" s="418"/>
      <c r="AA15" s="418"/>
      <c r="AB15" s="418"/>
    </row>
    <row r="16" spans="1:28">
      <c r="A16" s="62" t="s">
        <v>53</v>
      </c>
      <c r="B16" s="64" t="s">
        <v>54</v>
      </c>
      <c r="C16" s="108">
        <v>84</v>
      </c>
      <c r="D16" s="107">
        <v>111</v>
      </c>
      <c r="E16" s="111" t="s">
        <v>55</v>
      </c>
      <c r="F16" s="66" t="s">
        <v>56</v>
      </c>
      <c r="G16" s="108">
        <v>0</v>
      </c>
      <c r="H16" s="107">
        <v>0</v>
      </c>
      <c r="J16" s="418"/>
      <c r="K16" s="418"/>
      <c r="L16" s="418"/>
      <c r="M16" s="418"/>
      <c r="N16" s="418"/>
      <c r="O16" s="418"/>
      <c r="P16" s="418"/>
      <c r="Q16" s="418"/>
      <c r="R16" s="418"/>
      <c r="S16" s="418"/>
      <c r="T16" s="418"/>
      <c r="U16" s="418"/>
      <c r="V16" s="418"/>
      <c r="W16" s="418"/>
      <c r="X16" s="418"/>
      <c r="Y16" s="418"/>
      <c r="Z16" s="418"/>
      <c r="AA16" s="418"/>
      <c r="AB16" s="418"/>
    </row>
    <row r="17" spans="1:28">
      <c r="A17" s="62" t="s">
        <v>57</v>
      </c>
      <c r="B17" s="64" t="s">
        <v>58</v>
      </c>
      <c r="C17" s="108">
        <v>63</v>
      </c>
      <c r="D17" s="107">
        <v>61</v>
      </c>
      <c r="E17" s="111" t="s">
        <v>59</v>
      </c>
      <c r="F17" s="66" t="s">
        <v>60</v>
      </c>
      <c r="G17" s="108">
        <v>0</v>
      </c>
      <c r="H17" s="107">
        <v>0</v>
      </c>
      <c r="J17" s="418"/>
      <c r="K17" s="418"/>
      <c r="L17" s="418"/>
      <c r="M17" s="418"/>
      <c r="N17" s="418"/>
      <c r="O17" s="418"/>
      <c r="P17" s="418"/>
      <c r="Q17" s="418"/>
      <c r="R17" s="418"/>
      <c r="S17" s="418"/>
      <c r="T17" s="418"/>
      <c r="U17" s="418"/>
      <c r="V17" s="418"/>
      <c r="W17" s="418"/>
      <c r="X17" s="418"/>
      <c r="Y17" s="418"/>
      <c r="Z17" s="418"/>
      <c r="AA17" s="418"/>
      <c r="AB17" s="418"/>
    </row>
    <row r="18" spans="1:28" ht="31.5">
      <c r="A18" s="62" t="s">
        <v>61</v>
      </c>
      <c r="B18" s="64" t="s">
        <v>62</v>
      </c>
      <c r="C18" s="108">
        <v>903</v>
      </c>
      <c r="D18" s="107">
        <v>506</v>
      </c>
      <c r="E18" s="237" t="s">
        <v>63</v>
      </c>
      <c r="F18" s="236" t="s">
        <v>64</v>
      </c>
      <c r="G18" s="344">
        <f>G12+G15+G16+G17</f>
        <v>43399</v>
      </c>
      <c r="H18" s="345">
        <f>H12+H15+H16+H17</f>
        <v>43399</v>
      </c>
      <c r="J18" s="418"/>
      <c r="K18" s="418"/>
      <c r="L18" s="418"/>
      <c r="M18" s="418"/>
      <c r="N18" s="418"/>
      <c r="O18" s="418"/>
      <c r="P18" s="418"/>
      <c r="Q18" s="418"/>
      <c r="R18" s="418"/>
      <c r="S18" s="418"/>
      <c r="T18" s="418"/>
      <c r="U18" s="418"/>
      <c r="V18" s="418"/>
      <c r="W18" s="418"/>
      <c r="X18" s="418"/>
      <c r="Y18" s="418"/>
      <c r="Z18" s="418"/>
      <c r="AA18" s="418"/>
      <c r="AB18" s="418"/>
    </row>
    <row r="19" spans="1:28">
      <c r="A19" s="62" t="s">
        <v>65</v>
      </c>
      <c r="B19" s="64" t="s">
        <v>66</v>
      </c>
      <c r="C19" s="108">
        <v>159</v>
      </c>
      <c r="D19" s="107">
        <v>165</v>
      </c>
      <c r="E19" s="71" t="s">
        <v>67</v>
      </c>
      <c r="F19" s="67"/>
      <c r="G19" s="346"/>
      <c r="H19" s="347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418"/>
      <c r="X19" s="418"/>
      <c r="Y19" s="418"/>
      <c r="Z19" s="418"/>
      <c r="AA19" s="418"/>
      <c r="AB19" s="418"/>
    </row>
    <row r="20" spans="1:28">
      <c r="A20" s="238" t="s">
        <v>68</v>
      </c>
      <c r="B20" s="68" t="s">
        <v>69</v>
      </c>
      <c r="C20" s="332">
        <f>SUM(C12:C19)</f>
        <v>12638</v>
      </c>
      <c r="D20" s="333">
        <f>SUM(D12:D19)</f>
        <v>12538</v>
      </c>
      <c r="E20" s="62" t="s">
        <v>70</v>
      </c>
      <c r="F20" s="66" t="s">
        <v>71</v>
      </c>
      <c r="G20" s="108">
        <v>335</v>
      </c>
      <c r="H20" s="107">
        <v>335</v>
      </c>
      <c r="J20" s="418"/>
      <c r="K20" s="418"/>
      <c r="L20" s="418"/>
      <c r="M20" s="418"/>
      <c r="N20" s="418"/>
      <c r="O20" s="418"/>
      <c r="P20" s="418"/>
      <c r="Q20" s="418"/>
      <c r="R20" s="418"/>
      <c r="S20" s="418"/>
      <c r="T20" s="418"/>
      <c r="U20" s="418"/>
      <c r="V20" s="418"/>
      <c r="W20" s="418"/>
      <c r="X20" s="418"/>
      <c r="Y20" s="418"/>
      <c r="Z20" s="418"/>
      <c r="AA20" s="418"/>
      <c r="AB20" s="418"/>
    </row>
    <row r="21" spans="1:28">
      <c r="A21" s="71" t="s">
        <v>72</v>
      </c>
      <c r="B21" s="68" t="s">
        <v>73</v>
      </c>
      <c r="C21" s="232">
        <v>187</v>
      </c>
      <c r="D21" s="233">
        <v>204</v>
      </c>
      <c r="E21" s="62" t="s">
        <v>74</v>
      </c>
      <c r="F21" s="66" t="s">
        <v>75</v>
      </c>
      <c r="G21" s="108">
        <v>0</v>
      </c>
      <c r="H21" s="107">
        <v>0</v>
      </c>
      <c r="J21" s="418"/>
      <c r="K21" s="418"/>
      <c r="L21" s="418"/>
      <c r="M21" s="418"/>
      <c r="N21" s="418"/>
      <c r="O21" s="418"/>
      <c r="P21" s="418"/>
      <c r="Q21" s="418"/>
      <c r="R21" s="418"/>
      <c r="S21" s="418"/>
      <c r="T21" s="418"/>
      <c r="U21" s="418"/>
      <c r="V21" s="418"/>
      <c r="W21" s="418"/>
      <c r="X21" s="418"/>
      <c r="Y21" s="418"/>
      <c r="Z21" s="418"/>
      <c r="AA21" s="418"/>
      <c r="AB21" s="418"/>
    </row>
    <row r="22" spans="1:28">
      <c r="A22" s="71" t="s">
        <v>76</v>
      </c>
      <c r="B22" s="68" t="s">
        <v>77</v>
      </c>
      <c r="C22" s="232">
        <v>0</v>
      </c>
      <c r="D22" s="233">
        <v>0</v>
      </c>
      <c r="E22" s="112" t="s">
        <v>78</v>
      </c>
      <c r="F22" s="66" t="s">
        <v>79</v>
      </c>
      <c r="G22" s="330">
        <f>SUM(G23:G25)</f>
        <v>4005</v>
      </c>
      <c r="H22" s="331">
        <f>SUM(H23:H25)</f>
        <v>4005</v>
      </c>
      <c r="J22" s="418"/>
      <c r="K22" s="418"/>
      <c r="L22" s="418"/>
      <c r="M22" s="418"/>
      <c r="N22" s="418"/>
      <c r="O22" s="418"/>
      <c r="P22" s="418"/>
      <c r="Q22" s="418"/>
      <c r="R22" s="418"/>
      <c r="S22" s="418"/>
      <c r="T22" s="418"/>
      <c r="U22" s="418"/>
      <c r="V22" s="418"/>
      <c r="W22" s="418"/>
      <c r="X22" s="418"/>
      <c r="Y22" s="418"/>
      <c r="Z22" s="418"/>
      <c r="AA22" s="418"/>
      <c r="AB22" s="418"/>
    </row>
    <row r="23" spans="1:28">
      <c r="A23" s="71" t="s">
        <v>80</v>
      </c>
      <c r="B23" s="64"/>
      <c r="C23" s="330"/>
      <c r="D23" s="331"/>
      <c r="E23" s="111" t="s">
        <v>81</v>
      </c>
      <c r="F23" s="66" t="s">
        <v>82</v>
      </c>
      <c r="G23" s="108">
        <v>4005</v>
      </c>
      <c r="H23" s="107">
        <v>4005</v>
      </c>
      <c r="J23" s="418"/>
      <c r="K23" s="418"/>
      <c r="L23" s="418"/>
      <c r="M23" s="418"/>
      <c r="N23" s="418"/>
      <c r="O23" s="418"/>
      <c r="P23" s="418"/>
      <c r="Q23" s="418"/>
      <c r="R23" s="418"/>
      <c r="S23" s="418"/>
      <c r="T23" s="418"/>
      <c r="U23" s="418"/>
      <c r="V23" s="418"/>
      <c r="W23" s="418"/>
      <c r="X23" s="418"/>
      <c r="Y23" s="418"/>
      <c r="Z23" s="418"/>
      <c r="AA23" s="418"/>
      <c r="AB23" s="418"/>
    </row>
    <row r="24" spans="1:28">
      <c r="A24" s="62" t="s">
        <v>83</v>
      </c>
      <c r="B24" s="64" t="s">
        <v>84</v>
      </c>
      <c r="C24" s="108"/>
      <c r="D24" s="107">
        <v>0</v>
      </c>
      <c r="E24" s="113" t="s">
        <v>85</v>
      </c>
      <c r="F24" s="66" t="s">
        <v>86</v>
      </c>
      <c r="G24" s="108">
        <v>0</v>
      </c>
      <c r="H24" s="107">
        <v>0</v>
      </c>
      <c r="J24" s="418"/>
      <c r="K24" s="418"/>
      <c r="L24" s="418"/>
      <c r="M24" s="418"/>
      <c r="N24" s="418"/>
      <c r="O24" s="418"/>
      <c r="P24" s="418"/>
      <c r="Q24" s="418"/>
      <c r="R24" s="418"/>
      <c r="S24" s="418"/>
      <c r="T24" s="418"/>
      <c r="U24" s="418"/>
      <c r="V24" s="418"/>
      <c r="W24" s="418"/>
      <c r="X24" s="418"/>
      <c r="Y24" s="418"/>
      <c r="Z24" s="418"/>
      <c r="AA24" s="418"/>
      <c r="AB24" s="418"/>
    </row>
    <row r="25" spans="1:28">
      <c r="A25" s="62" t="s">
        <v>87</v>
      </c>
      <c r="B25" s="64" t="s">
        <v>88</v>
      </c>
      <c r="C25" s="108">
        <v>119</v>
      </c>
      <c r="D25" s="107">
        <v>112</v>
      </c>
      <c r="E25" s="62" t="s">
        <v>89</v>
      </c>
      <c r="F25" s="66" t="s">
        <v>90</v>
      </c>
      <c r="G25" s="108">
        <v>0</v>
      </c>
      <c r="H25" s="107">
        <v>0</v>
      </c>
      <c r="J25" s="418"/>
      <c r="K25" s="418"/>
      <c r="L25" s="418"/>
      <c r="M25" s="418"/>
      <c r="N25" s="418"/>
      <c r="O25" s="418"/>
      <c r="P25" s="418"/>
      <c r="Q25" s="418"/>
      <c r="R25" s="418"/>
      <c r="S25" s="418"/>
      <c r="T25" s="418"/>
      <c r="U25" s="418"/>
      <c r="V25" s="418"/>
      <c r="W25" s="418"/>
      <c r="X25" s="418"/>
      <c r="Y25" s="418"/>
      <c r="Z25" s="418"/>
      <c r="AA25" s="418"/>
      <c r="AB25" s="418"/>
    </row>
    <row r="26" spans="1:28">
      <c r="A26" s="62" t="s">
        <v>91</v>
      </c>
      <c r="B26" s="64" t="s">
        <v>92</v>
      </c>
      <c r="C26" s="108">
        <v>0</v>
      </c>
      <c r="D26" s="107">
        <v>0</v>
      </c>
      <c r="E26" s="240" t="s">
        <v>93</v>
      </c>
      <c r="F26" s="67" t="s">
        <v>94</v>
      </c>
      <c r="G26" s="332">
        <f>G20+G21+G22</f>
        <v>4340</v>
      </c>
      <c r="H26" s="333">
        <f>H20+H21+H22</f>
        <v>4340</v>
      </c>
      <c r="J26" s="418"/>
      <c r="K26" s="418"/>
      <c r="L26" s="418"/>
      <c r="M26" s="418"/>
      <c r="N26" s="418"/>
      <c r="O26" s="418"/>
      <c r="P26" s="418"/>
      <c r="Q26" s="418"/>
      <c r="R26" s="418"/>
      <c r="S26" s="418"/>
      <c r="T26" s="418"/>
      <c r="U26" s="418"/>
      <c r="V26" s="418"/>
      <c r="W26" s="418"/>
      <c r="X26" s="418"/>
      <c r="Y26" s="418"/>
      <c r="Z26" s="418"/>
      <c r="AA26" s="418"/>
      <c r="AB26" s="418"/>
    </row>
    <row r="27" spans="1:28">
      <c r="A27" s="62" t="s">
        <v>95</v>
      </c>
      <c r="B27" s="64" t="s">
        <v>96</v>
      </c>
      <c r="C27" s="108">
        <v>12</v>
      </c>
      <c r="D27" s="107">
        <v>15</v>
      </c>
      <c r="E27" s="71" t="s">
        <v>97</v>
      </c>
      <c r="F27" s="67"/>
      <c r="G27" s="346"/>
      <c r="H27" s="347"/>
      <c r="J27" s="418"/>
      <c r="K27" s="418"/>
      <c r="L27" s="418"/>
      <c r="M27" s="418"/>
      <c r="N27" s="418"/>
      <c r="O27" s="418"/>
      <c r="P27" s="418"/>
      <c r="Q27" s="418"/>
      <c r="R27" s="418"/>
      <c r="S27" s="418"/>
      <c r="T27" s="418"/>
      <c r="U27" s="418"/>
      <c r="V27" s="418"/>
      <c r="W27" s="418"/>
      <c r="X27" s="418"/>
      <c r="Y27" s="418"/>
      <c r="Z27" s="418"/>
      <c r="AA27" s="418"/>
      <c r="AB27" s="418"/>
    </row>
    <row r="28" spans="1:28">
      <c r="A28" s="238" t="s">
        <v>98</v>
      </c>
      <c r="B28" s="68" t="s">
        <v>99</v>
      </c>
      <c r="C28" s="332">
        <f>SUM(C24:C27)</f>
        <v>131</v>
      </c>
      <c r="D28" s="333">
        <f>SUM(D24:D27)</f>
        <v>127</v>
      </c>
      <c r="E28" s="113" t="s">
        <v>100</v>
      </c>
      <c r="F28" s="66" t="s">
        <v>101</v>
      </c>
      <c r="G28" s="330">
        <f>SUM(G29:G31)</f>
        <v>14786</v>
      </c>
      <c r="H28" s="331">
        <f>SUM(H29:H31)</f>
        <v>9920</v>
      </c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</row>
    <row r="29" spans="1:28">
      <c r="A29" s="62"/>
      <c r="B29" s="64"/>
      <c r="C29" s="330"/>
      <c r="D29" s="331"/>
      <c r="E29" s="62" t="s">
        <v>102</v>
      </c>
      <c r="F29" s="66" t="s">
        <v>103</v>
      </c>
      <c r="G29" s="108">
        <v>14786</v>
      </c>
      <c r="H29" s="107">
        <v>9920</v>
      </c>
      <c r="J29" s="418"/>
      <c r="K29" s="418"/>
      <c r="L29" s="418"/>
      <c r="M29" s="418"/>
      <c r="N29" s="418"/>
      <c r="O29" s="418"/>
      <c r="P29" s="418"/>
      <c r="Q29" s="418"/>
      <c r="R29" s="418"/>
      <c r="S29" s="418"/>
      <c r="T29" s="418"/>
      <c r="U29" s="418"/>
      <c r="V29" s="418"/>
      <c r="W29" s="418"/>
      <c r="X29" s="418"/>
      <c r="Y29" s="418"/>
      <c r="Z29" s="418"/>
      <c r="AA29" s="418"/>
      <c r="AB29" s="418"/>
    </row>
    <row r="30" spans="1:28">
      <c r="A30" s="71" t="s">
        <v>104</v>
      </c>
      <c r="B30" s="64"/>
      <c r="C30" s="330"/>
      <c r="D30" s="331"/>
      <c r="E30" s="112" t="s">
        <v>105</v>
      </c>
      <c r="F30" s="66" t="s">
        <v>106</v>
      </c>
      <c r="G30" s="108">
        <v>0</v>
      </c>
      <c r="H30" s="107">
        <v>0</v>
      </c>
      <c r="J30" s="418"/>
      <c r="K30" s="418"/>
      <c r="L30" s="418"/>
      <c r="M30" s="418"/>
      <c r="N30" s="418"/>
      <c r="O30" s="418"/>
      <c r="P30" s="418"/>
      <c r="Q30" s="418"/>
      <c r="R30" s="418"/>
      <c r="S30" s="418"/>
      <c r="T30" s="418"/>
      <c r="U30" s="418"/>
      <c r="V30" s="418"/>
      <c r="W30" s="418"/>
      <c r="X30" s="418"/>
      <c r="Y30" s="418"/>
      <c r="Z30" s="418"/>
      <c r="AA30" s="418"/>
      <c r="AB30" s="418"/>
    </row>
    <row r="31" spans="1:28">
      <c r="A31" s="62" t="s">
        <v>107</v>
      </c>
      <c r="B31" s="64" t="s">
        <v>108</v>
      </c>
      <c r="C31" s="108">
        <v>0</v>
      </c>
      <c r="D31" s="107">
        <v>0</v>
      </c>
      <c r="E31" s="62" t="s">
        <v>109</v>
      </c>
      <c r="F31" s="66" t="s">
        <v>110</v>
      </c>
      <c r="G31" s="108">
        <v>0</v>
      </c>
      <c r="H31" s="107">
        <v>0</v>
      </c>
      <c r="J31" s="418"/>
      <c r="K31" s="418"/>
      <c r="L31" s="418"/>
      <c r="M31" s="418"/>
      <c r="N31" s="418"/>
      <c r="O31" s="418"/>
      <c r="P31" s="418"/>
      <c r="Q31" s="418"/>
      <c r="R31" s="418"/>
      <c r="S31" s="418"/>
      <c r="T31" s="418"/>
      <c r="U31" s="418"/>
      <c r="V31" s="418"/>
      <c r="W31" s="418"/>
      <c r="X31" s="418"/>
      <c r="Y31" s="418"/>
      <c r="Z31" s="418"/>
      <c r="AA31" s="418"/>
      <c r="AB31" s="418"/>
    </row>
    <row r="32" spans="1:28">
      <c r="A32" s="62" t="s">
        <v>111</v>
      </c>
      <c r="B32" s="64" t="s">
        <v>112</v>
      </c>
      <c r="C32" s="108">
        <v>0</v>
      </c>
      <c r="D32" s="107">
        <v>0</v>
      </c>
      <c r="E32" s="113" t="s">
        <v>113</v>
      </c>
      <c r="F32" s="66" t="s">
        <v>114</v>
      </c>
      <c r="G32" s="108">
        <v>9996</v>
      </c>
      <c r="H32" s="107">
        <v>8521</v>
      </c>
      <c r="J32" s="418"/>
      <c r="K32" s="418"/>
      <c r="L32" s="418"/>
      <c r="M32" s="418"/>
      <c r="N32" s="418"/>
      <c r="O32" s="418"/>
      <c r="P32" s="418"/>
      <c r="Q32" s="418"/>
      <c r="R32" s="418"/>
      <c r="S32" s="418"/>
      <c r="T32" s="418"/>
      <c r="U32" s="418"/>
      <c r="V32" s="418"/>
      <c r="W32" s="418"/>
      <c r="X32" s="418"/>
      <c r="Y32" s="418"/>
      <c r="Z32" s="418"/>
      <c r="AA32" s="418"/>
      <c r="AB32" s="418"/>
    </row>
    <row r="33" spans="1:28">
      <c r="A33" s="238" t="s">
        <v>115</v>
      </c>
      <c r="B33" s="68" t="s">
        <v>116</v>
      </c>
      <c r="C33" s="332">
        <f>C31+C32</f>
        <v>0</v>
      </c>
      <c r="D33" s="333">
        <f>D31+D32</f>
        <v>0</v>
      </c>
      <c r="E33" s="111" t="s">
        <v>117</v>
      </c>
      <c r="F33" s="66" t="s">
        <v>118</v>
      </c>
      <c r="G33" s="108">
        <v>0</v>
      </c>
      <c r="H33" s="107">
        <v>0</v>
      </c>
      <c r="J33" s="418"/>
      <c r="K33" s="418"/>
      <c r="L33" s="418"/>
      <c r="M33" s="418"/>
      <c r="N33" s="418"/>
      <c r="O33" s="418"/>
      <c r="P33" s="418"/>
      <c r="Q33" s="418"/>
      <c r="R33" s="418"/>
      <c r="S33" s="418"/>
      <c r="T33" s="418"/>
      <c r="U33" s="418"/>
      <c r="V33" s="418"/>
      <c r="W33" s="418"/>
      <c r="X33" s="418"/>
      <c r="Y33" s="418"/>
      <c r="Z33" s="418"/>
      <c r="AA33" s="418"/>
      <c r="AB33" s="418"/>
    </row>
    <row r="34" spans="1:28">
      <c r="A34" s="71" t="s">
        <v>119</v>
      </c>
      <c r="B34" s="64"/>
      <c r="C34" s="330"/>
      <c r="D34" s="331"/>
      <c r="E34" s="240" t="s">
        <v>120</v>
      </c>
      <c r="F34" s="67" t="s">
        <v>121</v>
      </c>
      <c r="G34" s="332">
        <f>G28+G32+G33</f>
        <v>24782</v>
      </c>
      <c r="H34" s="333">
        <f>H28+H32+H33</f>
        <v>18441</v>
      </c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418"/>
      <c r="U34" s="418"/>
      <c r="V34" s="418"/>
      <c r="W34" s="418"/>
      <c r="X34" s="418"/>
      <c r="Y34" s="418"/>
      <c r="Z34" s="418"/>
      <c r="AA34" s="418"/>
      <c r="AB34" s="418"/>
    </row>
    <row r="35" spans="1:28">
      <c r="A35" s="62" t="s">
        <v>122</v>
      </c>
      <c r="B35" s="64" t="s">
        <v>123</v>
      </c>
      <c r="C35" s="330">
        <f>SUM(C36:C39)</f>
        <v>805</v>
      </c>
      <c r="D35" s="331">
        <f>SUM(D36:D39)</f>
        <v>805</v>
      </c>
      <c r="E35" s="62"/>
      <c r="F35" s="70"/>
      <c r="G35" s="348"/>
      <c r="H35" s="349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  <c r="U35" s="418"/>
      <c r="V35" s="418"/>
      <c r="W35" s="418"/>
      <c r="X35" s="418"/>
      <c r="Y35" s="418"/>
      <c r="Z35" s="418"/>
      <c r="AA35" s="418"/>
      <c r="AB35" s="418"/>
    </row>
    <row r="36" spans="1:28">
      <c r="A36" s="62" t="s">
        <v>124</v>
      </c>
      <c r="B36" s="64" t="s">
        <v>125</v>
      </c>
      <c r="C36" s="108">
        <v>0</v>
      </c>
      <c r="D36" s="107">
        <v>0</v>
      </c>
      <c r="E36" s="114"/>
      <c r="F36" s="72"/>
      <c r="G36" s="348"/>
      <c r="H36" s="349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418"/>
      <c r="U36" s="418"/>
      <c r="V36" s="418"/>
      <c r="W36" s="418"/>
      <c r="X36" s="418"/>
      <c r="Y36" s="418"/>
      <c r="Z36" s="418"/>
      <c r="AA36" s="418"/>
      <c r="AB36" s="418"/>
    </row>
    <row r="37" spans="1:28">
      <c r="A37" s="62" t="s">
        <v>126</v>
      </c>
      <c r="B37" s="64" t="s">
        <v>127</v>
      </c>
      <c r="C37" s="108">
        <v>0</v>
      </c>
      <c r="D37" s="107">
        <v>0</v>
      </c>
      <c r="E37" s="239" t="s">
        <v>128</v>
      </c>
      <c r="F37" s="70" t="s">
        <v>129</v>
      </c>
      <c r="G37" s="334">
        <f>G26+G18+G34</f>
        <v>72521</v>
      </c>
      <c r="H37" s="335">
        <f>H26+H18+H34</f>
        <v>66180</v>
      </c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T37" s="418"/>
      <c r="U37" s="418"/>
      <c r="V37" s="418"/>
      <c r="W37" s="418"/>
      <c r="X37" s="418"/>
      <c r="Y37" s="418"/>
      <c r="Z37" s="418"/>
      <c r="AA37" s="418"/>
      <c r="AB37" s="418"/>
    </row>
    <row r="38" spans="1:28">
      <c r="A38" s="62" t="s">
        <v>130</v>
      </c>
      <c r="B38" s="64" t="s">
        <v>131</v>
      </c>
      <c r="C38" s="108">
        <v>0</v>
      </c>
      <c r="D38" s="107">
        <v>0</v>
      </c>
      <c r="E38" s="62"/>
      <c r="F38" s="70"/>
      <c r="G38" s="348"/>
      <c r="H38" s="349"/>
      <c r="J38" s="418"/>
      <c r="K38" s="418"/>
      <c r="L38" s="418"/>
      <c r="M38" s="418"/>
      <c r="N38" s="418"/>
      <c r="O38" s="418"/>
      <c r="P38" s="418"/>
      <c r="Q38" s="418"/>
      <c r="R38" s="418"/>
      <c r="S38" s="418"/>
      <c r="T38" s="418"/>
      <c r="U38" s="418"/>
      <c r="V38" s="418"/>
      <c r="W38" s="418"/>
      <c r="X38" s="418"/>
      <c r="Y38" s="418"/>
      <c r="Z38" s="418"/>
      <c r="AA38" s="418"/>
      <c r="AB38" s="418"/>
    </row>
    <row r="39" spans="1:28" ht="16.5" thickBot="1">
      <c r="A39" s="62" t="s">
        <v>132</v>
      </c>
      <c r="B39" s="64" t="s">
        <v>133</v>
      </c>
      <c r="C39" s="108">
        <v>805</v>
      </c>
      <c r="D39" s="107">
        <v>805</v>
      </c>
      <c r="E39" s="124"/>
      <c r="F39" s="125"/>
      <c r="G39" s="350"/>
      <c r="H39" s="351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T39" s="418"/>
      <c r="U39" s="418"/>
      <c r="V39" s="418"/>
      <c r="W39" s="418"/>
      <c r="X39" s="418"/>
      <c r="Y39" s="418"/>
      <c r="Z39" s="418"/>
      <c r="AA39" s="418"/>
      <c r="AB39" s="418"/>
    </row>
    <row r="40" spans="1:28">
      <c r="A40" s="62" t="s">
        <v>134</v>
      </c>
      <c r="B40" s="64" t="s">
        <v>135</v>
      </c>
      <c r="C40" s="330">
        <f>C41+C42+C44</f>
        <v>0</v>
      </c>
      <c r="D40" s="331">
        <f>D41+D42+D44</f>
        <v>0</v>
      </c>
      <c r="E40" s="126" t="s">
        <v>136</v>
      </c>
      <c r="F40" s="123" t="s">
        <v>137</v>
      </c>
      <c r="G40" s="317">
        <v>0</v>
      </c>
      <c r="H40" s="318">
        <v>0</v>
      </c>
      <c r="J40" s="418"/>
      <c r="K40" s="418"/>
      <c r="L40" s="418"/>
      <c r="M40" s="418"/>
      <c r="N40" s="418"/>
      <c r="O40" s="418"/>
      <c r="P40" s="418"/>
      <c r="Q40" s="418"/>
      <c r="R40" s="418"/>
      <c r="S40" s="418"/>
      <c r="T40" s="418"/>
      <c r="U40" s="418"/>
      <c r="V40" s="418"/>
      <c r="W40" s="418"/>
      <c r="X40" s="418"/>
      <c r="Y40" s="418"/>
      <c r="Z40" s="418"/>
      <c r="AA40" s="418"/>
      <c r="AB40" s="418"/>
    </row>
    <row r="41" spans="1:28" ht="16.5" thickBot="1">
      <c r="A41" s="62" t="s">
        <v>138</v>
      </c>
      <c r="B41" s="64" t="s">
        <v>139</v>
      </c>
      <c r="C41" s="108">
        <v>0</v>
      </c>
      <c r="D41" s="107">
        <v>0</v>
      </c>
      <c r="E41" s="127"/>
      <c r="F41" s="122"/>
      <c r="G41" s="350"/>
      <c r="H41" s="351"/>
      <c r="J41" s="418"/>
      <c r="K41" s="418"/>
      <c r="L41" s="418"/>
      <c r="M41" s="418"/>
      <c r="N41" s="418"/>
      <c r="O41" s="418"/>
      <c r="P41" s="418"/>
      <c r="Q41" s="418"/>
      <c r="R41" s="418"/>
      <c r="S41" s="418"/>
      <c r="T41" s="418"/>
      <c r="U41" s="418"/>
      <c r="V41" s="418"/>
      <c r="W41" s="418"/>
      <c r="X41" s="418"/>
      <c r="Y41" s="418"/>
      <c r="Z41" s="418"/>
      <c r="AA41" s="418"/>
      <c r="AB41" s="418"/>
    </row>
    <row r="42" spans="1:28">
      <c r="A42" s="62" t="s">
        <v>140</v>
      </c>
      <c r="B42" s="64" t="s">
        <v>141</v>
      </c>
      <c r="C42" s="108">
        <v>0</v>
      </c>
      <c r="D42" s="107">
        <v>0</v>
      </c>
      <c r="E42" s="126" t="s">
        <v>142</v>
      </c>
      <c r="F42" s="128"/>
      <c r="G42" s="352"/>
      <c r="H42" s="353"/>
      <c r="J42" s="418"/>
      <c r="K42" s="418"/>
      <c r="L42" s="418"/>
      <c r="M42" s="418"/>
      <c r="N42" s="418"/>
      <c r="O42" s="418"/>
      <c r="P42" s="418"/>
      <c r="Q42" s="418"/>
      <c r="R42" s="418"/>
      <c r="S42" s="418"/>
      <c r="T42" s="418"/>
      <c r="U42" s="418"/>
      <c r="V42" s="418"/>
      <c r="W42" s="418"/>
      <c r="X42" s="418"/>
      <c r="Y42" s="418"/>
      <c r="Z42" s="418"/>
      <c r="AA42" s="418"/>
      <c r="AB42" s="418"/>
    </row>
    <row r="43" spans="1:28">
      <c r="A43" s="62" t="s">
        <v>143</v>
      </c>
      <c r="B43" s="64" t="s">
        <v>144</v>
      </c>
      <c r="C43" s="108">
        <v>0</v>
      </c>
      <c r="D43" s="107">
        <v>0</v>
      </c>
      <c r="E43" s="71" t="s">
        <v>145</v>
      </c>
      <c r="F43" s="72"/>
      <c r="G43" s="348"/>
      <c r="H43" s="349"/>
      <c r="J43" s="418"/>
      <c r="K43" s="418"/>
      <c r="L43" s="418"/>
      <c r="M43" s="418"/>
      <c r="N43" s="418"/>
      <c r="O43" s="418"/>
      <c r="P43" s="418"/>
      <c r="Q43" s="418"/>
      <c r="R43" s="418"/>
      <c r="S43" s="418"/>
      <c r="T43" s="418"/>
      <c r="U43" s="418"/>
      <c r="V43" s="418"/>
      <c r="W43" s="418"/>
      <c r="X43" s="418"/>
      <c r="Y43" s="418"/>
      <c r="Z43" s="418"/>
      <c r="AA43" s="418"/>
      <c r="AB43" s="418"/>
    </row>
    <row r="44" spans="1:28">
      <c r="A44" s="62" t="s">
        <v>146</v>
      </c>
      <c r="B44" s="64" t="s">
        <v>147</v>
      </c>
      <c r="C44" s="108">
        <v>0</v>
      </c>
      <c r="D44" s="107">
        <v>0</v>
      </c>
      <c r="E44" s="111" t="s">
        <v>148</v>
      </c>
      <c r="F44" s="66" t="s">
        <v>149</v>
      </c>
      <c r="G44" s="108">
        <v>0</v>
      </c>
      <c r="H44" s="107">
        <v>0</v>
      </c>
      <c r="J44" s="418"/>
      <c r="K44" s="418"/>
      <c r="L44" s="418"/>
      <c r="M44" s="418"/>
      <c r="N44" s="418"/>
      <c r="O44" s="418"/>
      <c r="P44" s="418"/>
      <c r="Q44" s="418"/>
      <c r="R44" s="418"/>
      <c r="S44" s="418"/>
      <c r="T44" s="418"/>
      <c r="U44" s="418"/>
      <c r="V44" s="418"/>
      <c r="W44" s="418"/>
      <c r="X44" s="418"/>
      <c r="Y44" s="418"/>
      <c r="Z44" s="418"/>
      <c r="AA44" s="418"/>
      <c r="AB44" s="418"/>
    </row>
    <row r="45" spans="1:28">
      <c r="A45" s="62" t="s">
        <v>150</v>
      </c>
      <c r="B45" s="64" t="s">
        <v>151</v>
      </c>
      <c r="C45" s="108">
        <v>0</v>
      </c>
      <c r="D45" s="107">
        <v>0</v>
      </c>
      <c r="E45" s="117" t="s">
        <v>152</v>
      </c>
      <c r="F45" s="66" t="s">
        <v>153</v>
      </c>
      <c r="G45" s="108">
        <v>0</v>
      </c>
      <c r="H45" s="107">
        <v>0</v>
      </c>
      <c r="J45" s="418"/>
      <c r="K45" s="418"/>
      <c r="L45" s="418"/>
      <c r="M45" s="418"/>
      <c r="N45" s="418"/>
      <c r="O45" s="418"/>
      <c r="P45" s="418"/>
      <c r="Q45" s="418"/>
      <c r="R45" s="418"/>
      <c r="S45" s="418"/>
      <c r="T45" s="418"/>
      <c r="U45" s="418"/>
      <c r="V45" s="418"/>
      <c r="W45" s="418"/>
      <c r="X45" s="418"/>
      <c r="Y45" s="418"/>
      <c r="Z45" s="418"/>
      <c r="AA45" s="418"/>
      <c r="AB45" s="418"/>
    </row>
    <row r="46" spans="1:28">
      <c r="A46" s="229" t="s">
        <v>154</v>
      </c>
      <c r="B46" s="68" t="s">
        <v>155</v>
      </c>
      <c r="C46" s="332">
        <f>C35+C40+C45</f>
        <v>805</v>
      </c>
      <c r="D46" s="333">
        <f>D35+D40+D45</f>
        <v>805</v>
      </c>
      <c r="E46" s="112" t="s">
        <v>156</v>
      </c>
      <c r="F46" s="66" t="s">
        <v>157</v>
      </c>
      <c r="G46" s="108">
        <v>0</v>
      </c>
      <c r="H46" s="107">
        <v>0</v>
      </c>
      <c r="J46" s="418"/>
      <c r="K46" s="418"/>
      <c r="L46" s="418"/>
      <c r="M46" s="418"/>
      <c r="N46" s="418"/>
      <c r="O46" s="418"/>
      <c r="P46" s="418"/>
      <c r="Q46" s="418"/>
      <c r="R46" s="418"/>
      <c r="S46" s="418"/>
      <c r="T46" s="418"/>
      <c r="U46" s="418"/>
      <c r="V46" s="418"/>
      <c r="W46" s="418"/>
      <c r="X46" s="418"/>
      <c r="Y46" s="418"/>
      <c r="Z46" s="418"/>
      <c r="AA46" s="418"/>
      <c r="AB46" s="418"/>
    </row>
    <row r="47" spans="1:28">
      <c r="A47" s="71" t="s">
        <v>158</v>
      </c>
      <c r="B47" s="61"/>
      <c r="C47" s="334"/>
      <c r="D47" s="335"/>
      <c r="E47" s="62" t="s">
        <v>159</v>
      </c>
      <c r="F47" s="66" t="s">
        <v>160</v>
      </c>
      <c r="G47" s="108">
        <v>0</v>
      </c>
      <c r="H47" s="107">
        <v>0</v>
      </c>
      <c r="J47" s="418"/>
      <c r="K47" s="418"/>
      <c r="L47" s="418"/>
      <c r="M47" s="418"/>
      <c r="N47" s="418"/>
      <c r="O47" s="418"/>
      <c r="P47" s="418"/>
      <c r="Q47" s="418"/>
      <c r="R47" s="418"/>
      <c r="S47" s="418"/>
      <c r="T47" s="418"/>
      <c r="U47" s="418"/>
      <c r="V47" s="418"/>
      <c r="W47" s="418"/>
      <c r="X47" s="418"/>
      <c r="Y47" s="418"/>
      <c r="Z47" s="418"/>
      <c r="AA47" s="418"/>
      <c r="AB47" s="418"/>
    </row>
    <row r="48" spans="1:28">
      <c r="A48" s="62" t="s">
        <v>161</v>
      </c>
      <c r="B48" s="64" t="s">
        <v>162</v>
      </c>
      <c r="C48" s="108">
        <v>0</v>
      </c>
      <c r="D48" s="107">
        <v>0</v>
      </c>
      <c r="E48" s="112" t="s">
        <v>163</v>
      </c>
      <c r="F48" s="66" t="s">
        <v>164</v>
      </c>
      <c r="G48" s="108">
        <v>0</v>
      </c>
      <c r="H48" s="107">
        <v>0</v>
      </c>
      <c r="J48" s="418"/>
      <c r="K48" s="418"/>
      <c r="L48" s="418"/>
      <c r="M48" s="418"/>
      <c r="N48" s="418"/>
      <c r="O48" s="418"/>
      <c r="P48" s="418"/>
      <c r="Q48" s="418"/>
      <c r="R48" s="418"/>
      <c r="S48" s="418"/>
      <c r="T48" s="418"/>
      <c r="U48" s="418"/>
      <c r="V48" s="418"/>
      <c r="W48" s="418"/>
      <c r="X48" s="418"/>
      <c r="Y48" s="418"/>
      <c r="Z48" s="418"/>
      <c r="AA48" s="418"/>
      <c r="AB48" s="418"/>
    </row>
    <row r="49" spans="1:28">
      <c r="A49" s="62" t="s">
        <v>165</v>
      </c>
      <c r="B49" s="64" t="s">
        <v>166</v>
      </c>
      <c r="C49" s="108">
        <v>0</v>
      </c>
      <c r="D49" s="107">
        <v>0</v>
      </c>
      <c r="E49" s="62" t="s">
        <v>167</v>
      </c>
      <c r="F49" s="66" t="s">
        <v>168</v>
      </c>
      <c r="G49" s="108">
        <v>0</v>
      </c>
      <c r="H49" s="107">
        <v>0</v>
      </c>
      <c r="J49" s="418"/>
      <c r="K49" s="418"/>
      <c r="L49" s="418"/>
      <c r="M49" s="418"/>
      <c r="N49" s="418"/>
      <c r="O49" s="418"/>
      <c r="P49" s="418"/>
      <c r="Q49" s="418"/>
      <c r="R49" s="418"/>
      <c r="S49" s="418"/>
      <c r="T49" s="418"/>
      <c r="U49" s="418"/>
      <c r="V49" s="418"/>
      <c r="W49" s="418"/>
      <c r="X49" s="418"/>
      <c r="Y49" s="418"/>
      <c r="Z49" s="418"/>
      <c r="AA49" s="418"/>
      <c r="AB49" s="418"/>
    </row>
    <row r="50" spans="1:28">
      <c r="A50" s="62" t="s">
        <v>169</v>
      </c>
      <c r="B50" s="64" t="s">
        <v>170</v>
      </c>
      <c r="C50" s="108">
        <v>0</v>
      </c>
      <c r="D50" s="107">
        <v>0</v>
      </c>
      <c r="E50" s="112" t="s">
        <v>68</v>
      </c>
      <c r="F50" s="67" t="s">
        <v>171</v>
      </c>
      <c r="G50" s="330">
        <f>SUM(G44:G49)</f>
        <v>0</v>
      </c>
      <c r="H50" s="331">
        <f>SUM(H44:H49)</f>
        <v>0</v>
      </c>
      <c r="J50" s="418"/>
      <c r="K50" s="418"/>
      <c r="L50" s="418"/>
      <c r="M50" s="418"/>
      <c r="N50" s="418"/>
      <c r="O50" s="418"/>
      <c r="P50" s="418"/>
      <c r="Q50" s="418"/>
      <c r="R50" s="418"/>
      <c r="S50" s="418"/>
      <c r="T50" s="418"/>
      <c r="U50" s="418"/>
      <c r="V50" s="418"/>
      <c r="W50" s="418"/>
      <c r="X50" s="418"/>
      <c r="Y50" s="418"/>
      <c r="Z50" s="418"/>
      <c r="AA50" s="418"/>
      <c r="AB50" s="418"/>
    </row>
    <row r="51" spans="1:28">
      <c r="A51" s="62" t="s">
        <v>95</v>
      </c>
      <c r="B51" s="64" t="s">
        <v>172</v>
      </c>
      <c r="C51" s="108">
        <v>0</v>
      </c>
      <c r="D51" s="107">
        <v>0</v>
      </c>
      <c r="E51" s="62"/>
      <c r="F51" s="66"/>
      <c r="G51" s="330"/>
      <c r="H51" s="331"/>
      <c r="J51" s="418"/>
      <c r="K51" s="418"/>
      <c r="L51" s="418"/>
      <c r="M51" s="418"/>
      <c r="N51" s="418"/>
      <c r="O51" s="418"/>
      <c r="P51" s="418"/>
      <c r="Q51" s="418"/>
      <c r="R51" s="418"/>
      <c r="S51" s="418"/>
      <c r="T51" s="418"/>
      <c r="U51" s="418"/>
      <c r="V51" s="418"/>
      <c r="W51" s="418"/>
      <c r="X51" s="418"/>
      <c r="Y51" s="418"/>
      <c r="Z51" s="418"/>
      <c r="AA51" s="418"/>
      <c r="AB51" s="418"/>
    </row>
    <row r="52" spans="1:28">
      <c r="A52" s="238" t="s">
        <v>173</v>
      </c>
      <c r="B52" s="68" t="s">
        <v>174</v>
      </c>
      <c r="C52" s="332">
        <f>SUM(C48:C51)</f>
        <v>0</v>
      </c>
      <c r="D52" s="333">
        <f>SUM(D48:D51)</f>
        <v>0</v>
      </c>
      <c r="E52" s="112" t="s">
        <v>175</v>
      </c>
      <c r="F52" s="67" t="s">
        <v>176</v>
      </c>
      <c r="G52" s="108">
        <v>1115</v>
      </c>
      <c r="H52" s="107">
        <v>1115</v>
      </c>
      <c r="J52" s="418"/>
      <c r="K52" s="418"/>
      <c r="L52" s="418"/>
      <c r="M52" s="418"/>
      <c r="N52" s="418"/>
      <c r="O52" s="418"/>
      <c r="P52" s="418"/>
      <c r="Q52" s="418"/>
      <c r="R52" s="418"/>
      <c r="S52" s="418"/>
      <c r="T52" s="418"/>
      <c r="U52" s="418"/>
      <c r="V52" s="418"/>
      <c r="W52" s="418"/>
      <c r="X52" s="418"/>
      <c r="Y52" s="418"/>
      <c r="Z52" s="418"/>
      <c r="AA52" s="418"/>
      <c r="AB52" s="418"/>
    </row>
    <row r="53" spans="1:28">
      <c r="A53" s="62" t="s">
        <v>177</v>
      </c>
      <c r="B53" s="68"/>
      <c r="C53" s="330"/>
      <c r="D53" s="331"/>
      <c r="E53" s="62" t="s">
        <v>178</v>
      </c>
      <c r="F53" s="67" t="s">
        <v>179</v>
      </c>
      <c r="G53" s="108">
        <v>0</v>
      </c>
      <c r="H53" s="107">
        <v>0</v>
      </c>
      <c r="J53" s="418"/>
      <c r="K53" s="418"/>
      <c r="L53" s="418"/>
      <c r="M53" s="418"/>
      <c r="N53" s="418"/>
      <c r="O53" s="418"/>
      <c r="P53" s="418"/>
      <c r="Q53" s="418"/>
      <c r="R53" s="418"/>
      <c r="S53" s="418"/>
      <c r="T53" s="418"/>
      <c r="U53" s="418"/>
      <c r="V53" s="418"/>
      <c r="W53" s="418"/>
      <c r="X53" s="418"/>
      <c r="Y53" s="418"/>
      <c r="Z53" s="418"/>
      <c r="AA53" s="418"/>
      <c r="AB53" s="418"/>
    </row>
    <row r="54" spans="1:28">
      <c r="A54" s="71" t="s">
        <v>180</v>
      </c>
      <c r="B54" s="68" t="s">
        <v>181</v>
      </c>
      <c r="C54" s="234"/>
      <c r="D54" s="235">
        <v>0</v>
      </c>
      <c r="E54" s="62" t="s">
        <v>182</v>
      </c>
      <c r="F54" s="67" t="s">
        <v>183</v>
      </c>
      <c r="G54" s="108">
        <v>32</v>
      </c>
      <c r="H54" s="107">
        <v>32</v>
      </c>
      <c r="J54" s="418"/>
      <c r="K54" s="418"/>
      <c r="L54" s="418"/>
      <c r="M54" s="418"/>
      <c r="N54" s="418"/>
      <c r="O54" s="418"/>
      <c r="P54" s="418"/>
      <c r="Q54" s="418"/>
      <c r="R54" s="418"/>
      <c r="S54" s="418"/>
      <c r="T54" s="418"/>
      <c r="U54" s="418"/>
      <c r="V54" s="418"/>
      <c r="W54" s="418"/>
      <c r="X54" s="418"/>
      <c r="Y54" s="418"/>
      <c r="Z54" s="418"/>
      <c r="AA54" s="418"/>
      <c r="AB54" s="418"/>
    </row>
    <row r="55" spans="1:28">
      <c r="A55" s="71" t="s">
        <v>184</v>
      </c>
      <c r="B55" s="68" t="s">
        <v>185</v>
      </c>
      <c r="C55" s="234">
        <v>136</v>
      </c>
      <c r="D55" s="235">
        <v>136</v>
      </c>
      <c r="E55" s="62" t="s">
        <v>186</v>
      </c>
      <c r="F55" s="67" t="s">
        <v>187</v>
      </c>
      <c r="G55" s="108"/>
      <c r="H55" s="107">
        <v>0</v>
      </c>
    </row>
    <row r="56" spans="1:28" ht="16.5" thickBot="1">
      <c r="A56" s="231" t="s">
        <v>188</v>
      </c>
      <c r="B56" s="119" t="s">
        <v>189</v>
      </c>
      <c r="C56" s="336">
        <f>C20+C21+C22+C28+C33+C46+C52+C54+C55</f>
        <v>13897</v>
      </c>
      <c r="D56" s="337">
        <f>D20+D21+D22+D28+D33+D46+D52+D54+D55</f>
        <v>13810</v>
      </c>
      <c r="E56" s="71" t="s">
        <v>190</v>
      </c>
      <c r="F56" s="70" t="s">
        <v>191</v>
      </c>
      <c r="G56" s="334">
        <f>G50+G52+G53+G54+G55</f>
        <v>1147</v>
      </c>
      <c r="H56" s="335">
        <f>H50+H52+H53+H54+H55</f>
        <v>1147</v>
      </c>
      <c r="M56" s="69"/>
    </row>
    <row r="57" spans="1:28">
      <c r="A57" s="120" t="s">
        <v>192</v>
      </c>
      <c r="B57" s="121"/>
      <c r="C57" s="328"/>
      <c r="D57" s="329"/>
      <c r="E57" s="120" t="s">
        <v>193</v>
      </c>
      <c r="F57" s="123"/>
      <c r="G57" s="328"/>
      <c r="H57" s="329"/>
    </row>
    <row r="58" spans="1:28">
      <c r="A58" s="71" t="s">
        <v>194</v>
      </c>
      <c r="B58" s="61"/>
      <c r="C58" s="334"/>
      <c r="D58" s="335"/>
      <c r="E58" s="71" t="s">
        <v>145</v>
      </c>
      <c r="F58" s="66"/>
      <c r="G58" s="330"/>
      <c r="H58" s="331"/>
      <c r="M58" s="69"/>
    </row>
    <row r="59" spans="1:28" ht="31.5">
      <c r="A59" s="62" t="s">
        <v>195</v>
      </c>
      <c r="B59" s="64" t="s">
        <v>196</v>
      </c>
      <c r="C59" s="108">
        <v>4956</v>
      </c>
      <c r="D59" s="107">
        <v>4519</v>
      </c>
      <c r="E59" s="112" t="s">
        <v>197</v>
      </c>
      <c r="F59" s="242" t="s">
        <v>198</v>
      </c>
      <c r="G59" s="108"/>
      <c r="H59" s="107">
        <v>0</v>
      </c>
    </row>
    <row r="60" spans="1:28">
      <c r="A60" s="62" t="s">
        <v>199</v>
      </c>
      <c r="B60" s="64" t="s">
        <v>200</v>
      </c>
      <c r="C60" s="108">
        <v>3370</v>
      </c>
      <c r="D60" s="107">
        <v>2629</v>
      </c>
      <c r="E60" s="62" t="s">
        <v>201</v>
      </c>
      <c r="F60" s="66" t="s">
        <v>202</v>
      </c>
      <c r="G60" s="108"/>
      <c r="H60" s="107">
        <v>0</v>
      </c>
      <c r="M60" s="69"/>
    </row>
    <row r="61" spans="1:28">
      <c r="A61" s="62" t="s">
        <v>203</v>
      </c>
      <c r="B61" s="64" t="s">
        <v>204</v>
      </c>
      <c r="C61" s="108">
        <v>81</v>
      </c>
      <c r="D61" s="107">
        <v>84</v>
      </c>
      <c r="E61" s="111" t="s">
        <v>205</v>
      </c>
      <c r="F61" s="66" t="s">
        <v>206</v>
      </c>
      <c r="G61" s="330">
        <f>SUM(G62:G68)</f>
        <v>1565</v>
      </c>
      <c r="H61" s="331">
        <f>SUM(H62:H68)</f>
        <v>1282</v>
      </c>
    </row>
    <row r="62" spans="1:28">
      <c r="A62" s="62" t="s">
        <v>207</v>
      </c>
      <c r="B62" s="64" t="s">
        <v>208</v>
      </c>
      <c r="C62" s="108">
        <v>4239</v>
      </c>
      <c r="D62" s="107">
        <v>3434</v>
      </c>
      <c r="E62" s="111" t="s">
        <v>209</v>
      </c>
      <c r="F62" s="66" t="s">
        <v>210</v>
      </c>
      <c r="G62" s="108">
        <v>258</v>
      </c>
      <c r="H62" s="107">
        <v>81</v>
      </c>
      <c r="M62" s="69"/>
    </row>
    <row r="63" spans="1:28">
      <c r="A63" s="62" t="s">
        <v>211</v>
      </c>
      <c r="B63" s="64" t="s">
        <v>212</v>
      </c>
      <c r="C63" s="108">
        <v>0</v>
      </c>
      <c r="D63" s="107">
        <v>0</v>
      </c>
      <c r="E63" s="62" t="s">
        <v>213</v>
      </c>
      <c r="F63" s="66" t="s">
        <v>214</v>
      </c>
      <c r="G63" s="108">
        <v>0</v>
      </c>
      <c r="H63" s="107">
        <v>0</v>
      </c>
    </row>
    <row r="64" spans="1:28">
      <c r="A64" s="62" t="s">
        <v>215</v>
      </c>
      <c r="B64" s="64" t="s">
        <v>216</v>
      </c>
      <c r="C64" s="108">
        <v>0</v>
      </c>
      <c r="D64" s="107">
        <v>0</v>
      </c>
      <c r="E64" s="62" t="s">
        <v>217</v>
      </c>
      <c r="F64" s="66" t="s">
        <v>218</v>
      </c>
      <c r="G64" s="108">
        <v>422</v>
      </c>
      <c r="H64" s="107">
        <v>466</v>
      </c>
      <c r="M64" s="69"/>
    </row>
    <row r="65" spans="1:13">
      <c r="A65" s="238" t="s">
        <v>68</v>
      </c>
      <c r="B65" s="68" t="s">
        <v>219</v>
      </c>
      <c r="C65" s="332">
        <f>SUM(C59:C64)</f>
        <v>12646</v>
      </c>
      <c r="D65" s="333">
        <f>SUM(D59:D64)</f>
        <v>10666</v>
      </c>
      <c r="E65" s="62" t="s">
        <v>220</v>
      </c>
      <c r="F65" s="66" t="s">
        <v>221</v>
      </c>
      <c r="G65" s="108">
        <v>60</v>
      </c>
      <c r="H65" s="107">
        <v>34</v>
      </c>
    </row>
    <row r="66" spans="1:13">
      <c r="A66" s="62"/>
      <c r="B66" s="68"/>
      <c r="C66" s="330"/>
      <c r="D66" s="331"/>
      <c r="E66" s="62" t="s">
        <v>222</v>
      </c>
      <c r="F66" s="66" t="s">
        <v>223</v>
      </c>
      <c r="G66" s="108">
        <v>597</v>
      </c>
      <c r="H66" s="107">
        <v>494</v>
      </c>
    </row>
    <row r="67" spans="1:13">
      <c r="A67" s="71" t="s">
        <v>224</v>
      </c>
      <c r="B67" s="61"/>
      <c r="C67" s="334"/>
      <c r="D67" s="335"/>
      <c r="E67" s="62" t="s">
        <v>225</v>
      </c>
      <c r="F67" s="66" t="s">
        <v>226</v>
      </c>
      <c r="G67" s="108">
        <v>207</v>
      </c>
      <c r="H67" s="107">
        <v>173</v>
      </c>
    </row>
    <row r="68" spans="1:13">
      <c r="A68" s="62" t="s">
        <v>227</v>
      </c>
      <c r="B68" s="64" t="s">
        <v>228</v>
      </c>
      <c r="C68" s="108">
        <v>0</v>
      </c>
      <c r="D68" s="107">
        <v>0</v>
      </c>
      <c r="E68" s="62" t="s">
        <v>229</v>
      </c>
      <c r="F68" s="66" t="s">
        <v>230</v>
      </c>
      <c r="G68" s="108">
        <v>21</v>
      </c>
      <c r="H68" s="107">
        <v>34</v>
      </c>
    </row>
    <row r="69" spans="1:13">
      <c r="A69" s="62" t="s">
        <v>231</v>
      </c>
      <c r="B69" s="64" t="s">
        <v>232</v>
      </c>
      <c r="C69" s="108">
        <v>18357</v>
      </c>
      <c r="D69" s="107">
        <v>11437</v>
      </c>
      <c r="E69" s="112" t="s">
        <v>95</v>
      </c>
      <c r="F69" s="66" t="s">
        <v>233</v>
      </c>
      <c r="G69" s="108">
        <v>728</v>
      </c>
      <c r="H69" s="107">
        <v>869</v>
      </c>
    </row>
    <row r="70" spans="1:13">
      <c r="A70" s="62" t="s">
        <v>234</v>
      </c>
      <c r="B70" s="64" t="s">
        <v>235</v>
      </c>
      <c r="C70" s="108">
        <v>2197</v>
      </c>
      <c r="D70" s="107">
        <v>987</v>
      </c>
      <c r="E70" s="62" t="s">
        <v>236</v>
      </c>
      <c r="F70" s="66" t="s">
        <v>237</v>
      </c>
      <c r="G70" s="108">
        <v>227</v>
      </c>
      <c r="H70" s="107">
        <v>227</v>
      </c>
    </row>
    <row r="71" spans="1:13">
      <c r="A71" s="62" t="s">
        <v>238</v>
      </c>
      <c r="B71" s="64" t="s">
        <v>239</v>
      </c>
      <c r="C71" s="108">
        <v>0</v>
      </c>
      <c r="D71" s="107">
        <v>0</v>
      </c>
      <c r="E71" s="230" t="s">
        <v>63</v>
      </c>
      <c r="F71" s="67" t="s">
        <v>240</v>
      </c>
      <c r="G71" s="332">
        <f>G59+G60+G61+G69+G70</f>
        <v>2520</v>
      </c>
      <c r="H71" s="333">
        <f>H59+H60+H61+H69+H70</f>
        <v>2378</v>
      </c>
    </row>
    <row r="72" spans="1:13">
      <c r="A72" s="62" t="s">
        <v>241</v>
      </c>
      <c r="B72" s="64" t="s">
        <v>242</v>
      </c>
      <c r="C72" s="108">
        <v>0</v>
      </c>
      <c r="D72" s="107">
        <v>0</v>
      </c>
      <c r="E72" s="111"/>
      <c r="F72" s="66"/>
      <c r="G72" s="330"/>
      <c r="H72" s="331"/>
    </row>
    <row r="73" spans="1:13">
      <c r="A73" s="62" t="s">
        <v>243</v>
      </c>
      <c r="B73" s="64" t="s">
        <v>244</v>
      </c>
      <c r="C73" s="108">
        <v>3337</v>
      </c>
      <c r="D73" s="107">
        <v>1864</v>
      </c>
      <c r="E73" s="229" t="s">
        <v>245</v>
      </c>
      <c r="F73" s="67" t="s">
        <v>246</v>
      </c>
      <c r="G73" s="234"/>
      <c r="H73" s="235"/>
    </row>
    <row r="74" spans="1:13">
      <c r="A74" s="62" t="s">
        <v>247</v>
      </c>
      <c r="B74" s="64" t="s">
        <v>248</v>
      </c>
      <c r="C74" s="108">
        <v>0</v>
      </c>
      <c r="D74" s="107">
        <v>0</v>
      </c>
      <c r="E74" s="308"/>
      <c r="F74" s="309"/>
      <c r="G74" s="330"/>
      <c r="H74" s="354"/>
    </row>
    <row r="75" spans="1:13">
      <c r="A75" s="62" t="s">
        <v>249</v>
      </c>
      <c r="B75" s="64" t="s">
        <v>250</v>
      </c>
      <c r="C75" s="108">
        <v>63</v>
      </c>
      <c r="D75" s="107">
        <v>95</v>
      </c>
      <c r="E75" s="241" t="s">
        <v>178</v>
      </c>
      <c r="F75" s="67" t="s">
        <v>251</v>
      </c>
      <c r="G75" s="234"/>
      <c r="H75" s="235"/>
    </row>
    <row r="76" spans="1:13">
      <c r="A76" s="238" t="s">
        <v>93</v>
      </c>
      <c r="B76" s="68" t="s">
        <v>252</v>
      </c>
      <c r="C76" s="332">
        <f>SUM(C68:C75)</f>
        <v>23954</v>
      </c>
      <c r="D76" s="333">
        <f>SUM(D68:D75)</f>
        <v>14383</v>
      </c>
      <c r="E76" s="308"/>
      <c r="F76" s="309"/>
      <c r="G76" s="330"/>
      <c r="H76" s="354"/>
    </row>
    <row r="77" spans="1:13">
      <c r="A77" s="62"/>
      <c r="B77" s="64"/>
      <c r="C77" s="330"/>
      <c r="D77" s="331"/>
      <c r="E77" s="229" t="s">
        <v>253</v>
      </c>
      <c r="F77" s="67" t="s">
        <v>254</v>
      </c>
      <c r="G77" s="234"/>
      <c r="H77" s="235"/>
    </row>
    <row r="78" spans="1:13">
      <c r="A78" s="71" t="s">
        <v>255</v>
      </c>
      <c r="B78" s="61"/>
      <c r="C78" s="334"/>
      <c r="D78" s="335"/>
      <c r="E78" s="62"/>
      <c r="F78" s="72"/>
      <c r="G78" s="348"/>
      <c r="H78" s="349"/>
      <c r="M78" s="69"/>
    </row>
    <row r="79" spans="1:13">
      <c r="A79" s="62" t="s">
        <v>256</v>
      </c>
      <c r="B79" s="64" t="s">
        <v>257</v>
      </c>
      <c r="C79" s="330">
        <f>SUM(C80:C82)</f>
        <v>0</v>
      </c>
      <c r="D79" s="331">
        <f>SUM(D80:D82)</f>
        <v>0</v>
      </c>
      <c r="E79" s="116" t="s">
        <v>258</v>
      </c>
      <c r="F79" s="70" t="s">
        <v>259</v>
      </c>
      <c r="G79" s="334">
        <f>G71+G73+G75+G77</f>
        <v>2520</v>
      </c>
      <c r="H79" s="335">
        <f>H71+H73+H75+H77</f>
        <v>2378</v>
      </c>
    </row>
    <row r="80" spans="1:13">
      <c r="A80" s="62" t="s">
        <v>260</v>
      </c>
      <c r="B80" s="64" t="s">
        <v>261</v>
      </c>
      <c r="C80" s="108">
        <v>0</v>
      </c>
      <c r="D80" s="107">
        <v>0</v>
      </c>
      <c r="E80" s="308"/>
      <c r="F80" s="309"/>
      <c r="G80" s="330"/>
      <c r="H80" s="354"/>
    </row>
    <row r="81" spans="1:13">
      <c r="A81" s="62" t="s">
        <v>262</v>
      </c>
      <c r="B81" s="64" t="s">
        <v>263</v>
      </c>
      <c r="C81" s="108">
        <v>0</v>
      </c>
      <c r="D81" s="107">
        <v>0</v>
      </c>
      <c r="E81" s="62"/>
      <c r="F81" s="73"/>
      <c r="G81" s="355"/>
      <c r="H81" s="356"/>
    </row>
    <row r="82" spans="1:13">
      <c r="A82" s="62" t="s">
        <v>264</v>
      </c>
      <c r="B82" s="64" t="s">
        <v>265</v>
      </c>
      <c r="C82" s="108">
        <v>0</v>
      </c>
      <c r="D82" s="107">
        <v>0</v>
      </c>
      <c r="E82" s="118"/>
      <c r="F82" s="74"/>
      <c r="G82" s="355"/>
      <c r="H82" s="356"/>
    </row>
    <row r="83" spans="1:13">
      <c r="A83" s="62" t="s">
        <v>266</v>
      </c>
      <c r="B83" s="64" t="s">
        <v>267</v>
      </c>
      <c r="C83" s="108">
        <v>0</v>
      </c>
      <c r="D83" s="107">
        <v>0</v>
      </c>
      <c r="E83" s="115"/>
      <c r="F83" s="74"/>
      <c r="G83" s="355"/>
      <c r="H83" s="356"/>
    </row>
    <row r="84" spans="1:13">
      <c r="A84" s="62" t="s">
        <v>150</v>
      </c>
      <c r="B84" s="64" t="s">
        <v>268</v>
      </c>
      <c r="C84" s="108">
        <v>0</v>
      </c>
      <c r="D84" s="107">
        <v>0</v>
      </c>
      <c r="E84" s="118"/>
      <c r="F84" s="74"/>
      <c r="G84" s="355"/>
      <c r="H84" s="356"/>
    </row>
    <row r="85" spans="1:13">
      <c r="A85" s="238" t="s">
        <v>269</v>
      </c>
      <c r="B85" s="68" t="s">
        <v>270</v>
      </c>
      <c r="C85" s="332">
        <f>C84+C83+C79</f>
        <v>0</v>
      </c>
      <c r="D85" s="333">
        <f>D84+D83+D79</f>
        <v>0</v>
      </c>
      <c r="E85" s="115"/>
      <c r="F85" s="74"/>
      <c r="G85" s="355"/>
      <c r="H85" s="356"/>
    </row>
    <row r="86" spans="1:13">
      <c r="A86" s="62"/>
      <c r="B86" s="68"/>
      <c r="C86" s="330"/>
      <c r="D86" s="331"/>
      <c r="E86" s="118"/>
      <c r="F86" s="74"/>
      <c r="G86" s="355"/>
      <c r="H86" s="356"/>
      <c r="M86" s="69"/>
    </row>
    <row r="87" spans="1:13">
      <c r="A87" s="71" t="s">
        <v>271</v>
      </c>
      <c r="B87" s="64"/>
      <c r="C87" s="330"/>
      <c r="D87" s="331"/>
      <c r="E87" s="115"/>
      <c r="F87" s="74"/>
      <c r="G87" s="355"/>
      <c r="H87" s="356"/>
    </row>
    <row r="88" spans="1:13">
      <c r="A88" s="62" t="s">
        <v>272</v>
      </c>
      <c r="B88" s="64" t="s">
        <v>273</v>
      </c>
      <c r="C88" s="108">
        <v>9</v>
      </c>
      <c r="D88" s="107">
        <v>22</v>
      </c>
      <c r="E88" s="118"/>
      <c r="F88" s="74"/>
      <c r="G88" s="355"/>
      <c r="H88" s="356"/>
      <c r="M88" s="69"/>
    </row>
    <row r="89" spans="1:13">
      <c r="A89" s="62" t="s">
        <v>274</v>
      </c>
      <c r="B89" s="64" t="s">
        <v>275</v>
      </c>
      <c r="C89" s="108">
        <v>18489</v>
      </c>
      <c r="D89" s="107">
        <v>24187</v>
      </c>
      <c r="E89" s="115"/>
      <c r="F89" s="74"/>
      <c r="G89" s="355"/>
      <c r="H89" s="356"/>
    </row>
    <row r="90" spans="1:13">
      <c r="A90" s="62" t="s">
        <v>276</v>
      </c>
      <c r="B90" s="64" t="s">
        <v>277</v>
      </c>
      <c r="C90" s="108">
        <v>7070</v>
      </c>
      <c r="D90" s="107">
        <v>6469</v>
      </c>
      <c r="E90" s="115"/>
      <c r="F90" s="74"/>
      <c r="G90" s="355"/>
      <c r="H90" s="356"/>
      <c r="M90" s="69"/>
    </row>
    <row r="91" spans="1:13">
      <c r="A91" s="62" t="s">
        <v>278</v>
      </c>
      <c r="B91" s="64" t="s">
        <v>279</v>
      </c>
      <c r="C91" s="108">
        <v>9</v>
      </c>
      <c r="D91" s="107">
        <v>2</v>
      </c>
      <c r="E91" s="115"/>
      <c r="F91" s="74"/>
      <c r="G91" s="355"/>
      <c r="H91" s="356"/>
    </row>
    <row r="92" spans="1:13">
      <c r="A92" s="238" t="s">
        <v>280</v>
      </c>
      <c r="B92" s="68" t="s">
        <v>281</v>
      </c>
      <c r="C92" s="332">
        <f>SUM(C88:C91)</f>
        <v>25577</v>
      </c>
      <c r="D92" s="333">
        <f>SUM(D88:D91)</f>
        <v>30680</v>
      </c>
      <c r="E92" s="115"/>
      <c r="F92" s="74"/>
      <c r="G92" s="355"/>
      <c r="H92" s="356"/>
      <c r="M92" s="69"/>
    </row>
    <row r="93" spans="1:13">
      <c r="A93" s="229" t="s">
        <v>282</v>
      </c>
      <c r="B93" s="68" t="s">
        <v>283</v>
      </c>
      <c r="C93" s="234">
        <v>114</v>
      </c>
      <c r="D93" s="235">
        <v>166</v>
      </c>
      <c r="E93" s="115"/>
      <c r="F93" s="74"/>
      <c r="G93" s="355"/>
      <c r="H93" s="356"/>
    </row>
    <row r="94" spans="1:13" ht="16.5" thickBot="1">
      <c r="A94" s="231" t="s">
        <v>284</v>
      </c>
      <c r="B94" s="119" t="s">
        <v>285</v>
      </c>
      <c r="C94" s="336">
        <f>C65+C76+C85+C92+C93</f>
        <v>62291</v>
      </c>
      <c r="D94" s="337">
        <f>D65+D76+D85+D92+D93</f>
        <v>55895</v>
      </c>
      <c r="E94" s="136"/>
      <c r="F94" s="137"/>
      <c r="G94" s="357"/>
      <c r="H94" s="358"/>
      <c r="M94" s="69"/>
    </row>
    <row r="95" spans="1:13" ht="32.25" thickBot="1">
      <c r="A95" s="243" t="s">
        <v>286</v>
      </c>
      <c r="B95" s="244" t="s">
        <v>287</v>
      </c>
      <c r="C95" s="338">
        <f>C94+C56</f>
        <v>76188</v>
      </c>
      <c r="D95" s="339">
        <f>D94+D56</f>
        <v>69705</v>
      </c>
      <c r="E95" s="138" t="s">
        <v>288</v>
      </c>
      <c r="F95" s="245" t="s">
        <v>289</v>
      </c>
      <c r="G95" s="338">
        <f>G37+G40+G56+G79</f>
        <v>76188</v>
      </c>
      <c r="H95" s="339">
        <f>H37+H40+H56+H79</f>
        <v>69705</v>
      </c>
    </row>
    <row r="96" spans="1:13">
      <c r="A96" s="92"/>
      <c r="B96" s="310"/>
      <c r="C96" s="92"/>
      <c r="D96" s="92"/>
      <c r="E96" s="311"/>
      <c r="M96" s="69"/>
    </row>
    <row r="97" spans="1:13">
      <c r="A97" s="313"/>
      <c r="B97" s="310"/>
      <c r="C97" s="92"/>
      <c r="D97" s="92"/>
      <c r="E97" s="311"/>
      <c r="M97" s="69"/>
    </row>
    <row r="98" spans="1:13">
      <c r="A98" s="411" t="s">
        <v>5</v>
      </c>
      <c r="B98" s="436">
        <f>pdeReportingDate</f>
        <v>46038</v>
      </c>
      <c r="C98" s="436"/>
      <c r="D98" s="436"/>
      <c r="E98" s="436"/>
      <c r="F98" s="436"/>
      <c r="G98" s="436"/>
      <c r="H98" s="436"/>
      <c r="M98" s="69"/>
    </row>
    <row r="99" spans="1:13">
      <c r="A99" s="411"/>
      <c r="B99" s="38"/>
      <c r="C99" s="38"/>
      <c r="D99" s="38"/>
      <c r="E99" s="38"/>
      <c r="F99" s="38"/>
      <c r="G99" s="38"/>
      <c r="H99" s="38"/>
      <c r="M99" s="69"/>
    </row>
    <row r="100" spans="1:13">
      <c r="A100" s="412" t="s">
        <v>290</v>
      </c>
      <c r="B100" s="437" t="str">
        <f>authorName</f>
        <v xml:space="preserve">Стефка Георгиева Маркова </v>
      </c>
      <c r="C100" s="437"/>
      <c r="D100" s="437"/>
      <c r="E100" s="437"/>
      <c r="F100" s="437"/>
      <c r="G100" s="437"/>
      <c r="H100" s="437"/>
    </row>
    <row r="101" spans="1:13">
      <c r="A101" s="412"/>
      <c r="B101" s="54"/>
      <c r="C101" s="54"/>
      <c r="D101" s="54"/>
      <c r="E101" s="54"/>
      <c r="F101" s="54"/>
      <c r="G101" s="54"/>
      <c r="H101" s="54"/>
    </row>
    <row r="102" spans="1:13">
      <c r="A102" s="412" t="s">
        <v>10</v>
      </c>
      <c r="B102" s="438"/>
      <c r="C102" s="438"/>
      <c r="D102" s="438"/>
      <c r="E102" s="438"/>
      <c r="F102" s="438"/>
      <c r="G102" s="438"/>
      <c r="H102" s="438"/>
    </row>
    <row r="103" spans="1:13" ht="21.75" customHeight="1">
      <c r="A103" s="413"/>
      <c r="B103" s="435" t="s">
        <v>291</v>
      </c>
      <c r="C103" s="435"/>
      <c r="D103" s="435"/>
      <c r="E103" s="435"/>
      <c r="M103" s="69"/>
    </row>
    <row r="104" spans="1:13" ht="21.75" customHeight="1">
      <c r="A104" s="413"/>
      <c r="B104" s="435" t="s">
        <v>291</v>
      </c>
      <c r="C104" s="435"/>
      <c r="D104" s="435"/>
      <c r="E104" s="435"/>
    </row>
    <row r="105" spans="1:13" ht="21.75" customHeight="1">
      <c r="A105" s="413"/>
      <c r="B105" s="435" t="s">
        <v>291</v>
      </c>
      <c r="C105" s="435"/>
      <c r="D105" s="435"/>
      <c r="E105" s="435"/>
      <c r="M105" s="69"/>
    </row>
    <row r="106" spans="1:13" ht="21.75" customHeight="1">
      <c r="A106" s="413"/>
      <c r="B106" s="435" t="s">
        <v>291</v>
      </c>
      <c r="C106" s="435"/>
      <c r="D106" s="435"/>
      <c r="E106" s="435"/>
    </row>
    <row r="107" spans="1:13" ht="21.75" customHeight="1">
      <c r="A107" s="413"/>
      <c r="B107" s="435"/>
      <c r="C107" s="435"/>
      <c r="D107" s="435"/>
      <c r="E107" s="435"/>
      <c r="M107" s="69"/>
    </row>
    <row r="108" spans="1:13" ht="21.75" customHeight="1">
      <c r="A108" s="413"/>
      <c r="B108" s="435"/>
      <c r="C108" s="435"/>
      <c r="D108" s="435"/>
      <c r="E108" s="435"/>
    </row>
    <row r="109" spans="1:13" ht="21.75" customHeight="1">
      <c r="A109" s="413"/>
      <c r="B109" s="435"/>
      <c r="C109" s="435"/>
      <c r="D109" s="435"/>
      <c r="E109" s="435"/>
      <c r="M109" s="69"/>
    </row>
    <row r="117" spans="5:13">
      <c r="E117" s="311"/>
    </row>
    <row r="119" spans="5:13">
      <c r="E119" s="311"/>
      <c r="M119" s="69"/>
    </row>
    <row r="121" spans="5:13">
      <c r="E121" s="311"/>
      <c r="M121" s="69"/>
    </row>
    <row r="123" spans="5:13">
      <c r="E123" s="311"/>
    </row>
    <row r="125" spans="5:13">
      <c r="E125" s="311"/>
      <c r="M125" s="69"/>
    </row>
    <row r="127" spans="5:13">
      <c r="E127" s="311"/>
      <c r="M127" s="69"/>
    </row>
    <row r="129" spans="5:13">
      <c r="M129" s="69"/>
    </row>
    <row r="131" spans="5:13">
      <c r="M131" s="69"/>
    </row>
    <row r="133" spans="5:13">
      <c r="M133" s="69"/>
    </row>
    <row r="135" spans="5:13">
      <c r="E135" s="311"/>
      <c r="M135" s="69"/>
    </row>
    <row r="137" spans="5:13">
      <c r="E137" s="311"/>
      <c r="M137" s="69"/>
    </row>
    <row r="139" spans="5:13">
      <c r="E139" s="311"/>
      <c r="M139" s="69"/>
    </row>
    <row r="141" spans="5:13">
      <c r="E141" s="311"/>
      <c r="M141" s="69"/>
    </row>
    <row r="143" spans="5:13">
      <c r="E143" s="311"/>
    </row>
    <row r="145" spans="5:13">
      <c r="E145" s="311"/>
    </row>
    <row r="147" spans="5:13">
      <c r="E147" s="311"/>
    </row>
    <row r="149" spans="5:13">
      <c r="E149" s="311"/>
      <c r="M149" s="69"/>
    </row>
    <row r="151" spans="5:13">
      <c r="M151" s="69"/>
    </row>
    <row r="153" spans="5:13">
      <c r="M153" s="69"/>
    </row>
    <row r="159" spans="5:13">
      <c r="E159" s="311"/>
    </row>
    <row r="161" spans="1:18" s="312" customFormat="1">
      <c r="A161" s="34"/>
      <c r="B161" s="34"/>
      <c r="C161" s="34"/>
      <c r="D161" s="34"/>
      <c r="E161" s="311"/>
      <c r="G161" s="34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</row>
    <row r="163" spans="1:18" s="312" customFormat="1">
      <c r="A163" s="34"/>
      <c r="B163" s="34"/>
      <c r="C163" s="34"/>
      <c r="D163" s="34"/>
      <c r="E163" s="311"/>
      <c r="G163" s="34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</row>
    <row r="165" spans="1:18" s="312" customFormat="1">
      <c r="A165" s="34"/>
      <c r="B165" s="34"/>
      <c r="C165" s="34"/>
      <c r="D165" s="34"/>
      <c r="E165" s="311"/>
      <c r="G165" s="34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</row>
    <row r="167" spans="1:18" s="312" customFormat="1">
      <c r="A167" s="34"/>
      <c r="B167" s="34"/>
      <c r="C167" s="34"/>
      <c r="D167" s="34"/>
      <c r="E167" s="311"/>
      <c r="G167" s="34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</row>
    <row r="175" spans="1:18" s="312" customFormat="1">
      <c r="A175" s="34"/>
      <c r="B175" s="34"/>
      <c r="C175" s="34"/>
      <c r="D175" s="34"/>
      <c r="E175" s="311"/>
      <c r="G175" s="34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</row>
    <row r="177" spans="1:18" s="312" customFormat="1">
      <c r="A177" s="34"/>
      <c r="B177" s="34"/>
      <c r="C177" s="34"/>
      <c r="D177" s="34"/>
      <c r="E177" s="311"/>
      <c r="G177" s="34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</row>
    <row r="179" spans="1:18" s="312" customFormat="1">
      <c r="A179" s="34"/>
      <c r="B179" s="34"/>
      <c r="C179" s="34"/>
      <c r="D179" s="34"/>
      <c r="E179" s="311"/>
      <c r="G179" s="34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</row>
    <row r="181" spans="1:18" s="312" customFormat="1">
      <c r="A181" s="34"/>
      <c r="B181" s="34"/>
      <c r="C181" s="34"/>
      <c r="D181" s="34"/>
      <c r="E181" s="311"/>
      <c r="G181" s="34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</row>
    <row r="185" spans="1:18" s="312" customFormat="1">
      <c r="A185" s="34"/>
      <c r="B185" s="34"/>
      <c r="C185" s="34"/>
      <c r="D185" s="34"/>
      <c r="E185" s="311"/>
      <c r="G185" s="34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</row>
  </sheetData>
  <sheetProtection insertRows="0"/>
  <mergeCells count="10">
    <mergeCell ref="B106:E106"/>
    <mergeCell ref="B107:E107"/>
    <mergeCell ref="B108:E108"/>
    <mergeCell ref="B109:E109"/>
    <mergeCell ref="B98:H98"/>
    <mergeCell ref="B100:H100"/>
    <mergeCell ref="B102:H102"/>
    <mergeCell ref="B103:E103"/>
    <mergeCell ref="B104:E104"/>
    <mergeCell ref="B105:E105"/>
  </mergeCells>
  <phoneticPr fontId="18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62:H70 G59:H60 G77:H77 G75:H75 G73:H73 C12:D19 C21:D22 C24:D27 C31:D31 C36:D39 C41:D45 C48:D51 C54:D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1:H21 G40:H40">
      <formula1>-999999999999990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:H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2:D32 G15:H17 G30:H30 G33:H33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.15748031496062992" footer="0.15748031496062992"/>
  <pageSetup paperSize="9" scale="59" fitToHeight="2" orientation="landscape" horizontalDpi="300" verticalDpi="300" r:id="rId1"/>
  <headerFooter alignWithMargins="0"/>
  <rowBreaks count="1" manualBreakCount="1">
    <brk id="5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M103"/>
  <sheetViews>
    <sheetView view="pageBreakPreview" topLeftCell="A31" zoomScaleNormal="70" zoomScaleSheetLayoutView="100" workbookViewId="0">
      <selection activeCell="G23" sqref="G23"/>
    </sheetView>
  </sheetViews>
  <sheetFormatPr defaultColWidth="9.28515625" defaultRowHeight="15.75"/>
  <cols>
    <col min="1" max="1" width="50.7109375" style="27" customWidth="1"/>
    <col min="2" max="2" width="10.7109375" style="27" customWidth="1"/>
    <col min="3" max="4" width="15.7109375" style="26" customWidth="1"/>
    <col min="5" max="5" width="50.7109375" style="27" customWidth="1"/>
    <col min="6" max="6" width="10.7109375" style="27" customWidth="1"/>
    <col min="7" max="8" width="15.7109375" style="26" customWidth="1"/>
    <col min="9" max="16384" width="9.28515625" style="26"/>
  </cols>
  <sheetData>
    <row r="1" spans="1:9">
      <c r="A1" s="13" t="s">
        <v>292</v>
      </c>
      <c r="B1" s="23"/>
      <c r="C1" s="23"/>
      <c r="D1" s="23"/>
      <c r="E1" s="43"/>
      <c r="F1" s="24"/>
      <c r="G1" s="11"/>
      <c r="H1" s="11"/>
    </row>
    <row r="2" spans="1:9">
      <c r="A2" s="44" t="str">
        <f>CONCATENATE("(",LOWER(reportConsolidation),")")</f>
        <v>(на индивидуална основа)</v>
      </c>
      <c r="B2" s="13"/>
      <c r="C2" s="13"/>
      <c r="D2" s="13"/>
      <c r="E2" s="43"/>
      <c r="F2" s="24"/>
      <c r="G2" s="11"/>
      <c r="H2" s="11"/>
    </row>
    <row r="3" spans="1:9">
      <c r="A3" s="23"/>
      <c r="B3" s="16"/>
      <c r="C3" s="16"/>
      <c r="D3" s="16"/>
      <c r="E3" s="43"/>
      <c r="F3" s="45"/>
      <c r="G3" s="11"/>
      <c r="H3" s="11"/>
    </row>
    <row r="4" spans="1:9">
      <c r="A4" s="51" t="str">
        <f>CONCATENATE("на ",UPPER(pdeName))</f>
        <v>на "ЕМКА" АД</v>
      </c>
      <c r="B4" s="16"/>
      <c r="C4" s="16"/>
      <c r="D4" s="16"/>
      <c r="E4" s="43"/>
      <c r="F4" s="37"/>
      <c r="G4" s="98"/>
      <c r="H4" s="47"/>
    </row>
    <row r="5" spans="1:9">
      <c r="A5" s="51" t="str">
        <f>CONCATENATE("ЕИК по БУЛСТАТ: ", pdeBulstat)</f>
        <v>ЕИК по БУЛСТАТ: 107001173</v>
      </c>
      <c r="B5" s="304"/>
      <c r="C5" s="304"/>
      <c r="D5" s="304"/>
      <c r="E5" s="11"/>
      <c r="F5" s="53"/>
      <c r="G5" s="54"/>
      <c r="H5" s="11"/>
    </row>
    <row r="6" spans="1:9">
      <c r="A6" s="51" t="str">
        <f>CONCATENATE("към ",TEXT(endDate,"dd.mm.yyyy")," г.")</f>
        <v>към 31.12.2025 г.</v>
      </c>
      <c r="B6" s="13"/>
      <c r="C6" s="13"/>
      <c r="D6" s="13"/>
      <c r="E6" s="11"/>
      <c r="F6" s="53"/>
      <c r="G6" s="56"/>
      <c r="H6" s="11"/>
    </row>
    <row r="7" spans="1:9" ht="16.5" thickBot="1">
      <c r="A7" s="25"/>
      <c r="B7" s="11"/>
      <c r="G7" s="11"/>
      <c r="H7" s="28" t="s">
        <v>23</v>
      </c>
    </row>
    <row r="8" spans="1:9" ht="31.5">
      <c r="A8" s="139" t="s">
        <v>293</v>
      </c>
      <c r="B8" s="140" t="s">
        <v>25</v>
      </c>
      <c r="C8" s="140" t="s">
        <v>26</v>
      </c>
      <c r="D8" s="141" t="s">
        <v>30</v>
      </c>
      <c r="E8" s="139" t="s">
        <v>294</v>
      </c>
      <c r="F8" s="140" t="s">
        <v>25</v>
      </c>
      <c r="G8" s="140" t="s">
        <v>26</v>
      </c>
      <c r="H8" s="141" t="s">
        <v>30</v>
      </c>
    </row>
    <row r="9" spans="1:9" ht="16.5" thickBot="1">
      <c r="A9" s="155" t="s">
        <v>31</v>
      </c>
      <c r="B9" s="156" t="s">
        <v>32</v>
      </c>
      <c r="C9" s="156">
        <v>1</v>
      </c>
      <c r="D9" s="157">
        <v>2</v>
      </c>
      <c r="E9" s="155" t="s">
        <v>31</v>
      </c>
      <c r="F9" s="156" t="s">
        <v>32</v>
      </c>
      <c r="G9" s="156">
        <v>1</v>
      </c>
      <c r="H9" s="157">
        <v>2</v>
      </c>
    </row>
    <row r="10" spans="1:9">
      <c r="A10" s="158" t="s">
        <v>295</v>
      </c>
      <c r="B10" s="159"/>
      <c r="C10" s="160"/>
      <c r="D10" s="161"/>
      <c r="E10" s="158" t="s">
        <v>296</v>
      </c>
      <c r="F10" s="170"/>
      <c r="G10" s="363"/>
      <c r="H10" s="364"/>
      <c r="I10" s="418"/>
    </row>
    <row r="11" spans="1:9">
      <c r="A11" s="143" t="s">
        <v>297</v>
      </c>
      <c r="B11" s="100"/>
      <c r="C11" s="101"/>
      <c r="D11" s="151"/>
      <c r="E11" s="143" t="s">
        <v>298</v>
      </c>
      <c r="F11" s="102"/>
      <c r="G11" s="101"/>
      <c r="H11" s="151"/>
    </row>
    <row r="12" spans="1:9">
      <c r="A12" s="105" t="s">
        <v>299</v>
      </c>
      <c r="B12" s="103" t="s">
        <v>300</v>
      </c>
      <c r="C12" s="222">
        <v>141963</v>
      </c>
      <c r="D12" s="223">
        <v>128562</v>
      </c>
      <c r="E12" s="105" t="s">
        <v>301</v>
      </c>
      <c r="F12" s="149" t="s">
        <v>302</v>
      </c>
      <c r="G12" s="222">
        <v>164300</v>
      </c>
      <c r="H12" s="223">
        <v>153063</v>
      </c>
    </row>
    <row r="13" spans="1:9">
      <c r="A13" s="105" t="s">
        <v>303</v>
      </c>
      <c r="B13" s="103" t="s">
        <v>304</v>
      </c>
      <c r="C13" s="222">
        <v>5367</v>
      </c>
      <c r="D13" s="223">
        <v>4852</v>
      </c>
      <c r="E13" s="105" t="s">
        <v>305</v>
      </c>
      <c r="F13" s="149" t="s">
        <v>306</v>
      </c>
      <c r="G13" s="222">
        <v>176</v>
      </c>
      <c r="H13" s="223">
        <v>164</v>
      </c>
    </row>
    <row r="14" spans="1:9">
      <c r="A14" s="105" t="s">
        <v>307</v>
      </c>
      <c r="B14" s="103" t="s">
        <v>308</v>
      </c>
      <c r="C14" s="222">
        <v>1805</v>
      </c>
      <c r="D14" s="223">
        <v>2244</v>
      </c>
      <c r="E14" s="105" t="s">
        <v>309</v>
      </c>
      <c r="F14" s="149" t="s">
        <v>310</v>
      </c>
      <c r="G14" s="222">
        <v>60</v>
      </c>
      <c r="H14" s="223">
        <v>73</v>
      </c>
    </row>
    <row r="15" spans="1:9">
      <c r="A15" s="105" t="s">
        <v>311</v>
      </c>
      <c r="B15" s="103" t="s">
        <v>312</v>
      </c>
      <c r="C15" s="222">
        <v>7947</v>
      </c>
      <c r="D15" s="223">
        <v>7307</v>
      </c>
      <c r="E15" s="105" t="s">
        <v>95</v>
      </c>
      <c r="F15" s="149" t="s">
        <v>313</v>
      </c>
      <c r="G15" s="222">
        <v>3357</v>
      </c>
      <c r="H15" s="223">
        <v>2579</v>
      </c>
    </row>
    <row r="16" spans="1:9">
      <c r="A16" s="105" t="s">
        <v>314</v>
      </c>
      <c r="B16" s="103" t="s">
        <v>315</v>
      </c>
      <c r="C16" s="222">
        <v>1443</v>
      </c>
      <c r="D16" s="223">
        <v>1352</v>
      </c>
      <c r="E16" s="145" t="s">
        <v>68</v>
      </c>
      <c r="F16" s="171" t="s">
        <v>316</v>
      </c>
      <c r="G16" s="359">
        <f>SUM(G12:G15)</f>
        <v>167893</v>
      </c>
      <c r="H16" s="360">
        <f>SUM(H12:H15)</f>
        <v>155879</v>
      </c>
    </row>
    <row r="17" spans="1:8" ht="31.5">
      <c r="A17" s="105" t="s">
        <v>317</v>
      </c>
      <c r="B17" s="103" t="s">
        <v>318</v>
      </c>
      <c r="C17" s="222">
        <v>651</v>
      </c>
      <c r="D17" s="223">
        <v>317</v>
      </c>
      <c r="E17" s="105"/>
      <c r="F17" s="146"/>
      <c r="G17" s="101"/>
      <c r="H17" s="151"/>
    </row>
    <row r="18" spans="1:8" ht="31.5">
      <c r="A18" s="105" t="s">
        <v>319</v>
      </c>
      <c r="B18" s="103" t="s">
        <v>320</v>
      </c>
      <c r="C18" s="222">
        <v>-1546</v>
      </c>
      <c r="D18" s="223">
        <v>1416</v>
      </c>
      <c r="E18" s="143" t="s">
        <v>321</v>
      </c>
      <c r="F18" s="147" t="s">
        <v>322</v>
      </c>
      <c r="G18" s="368">
        <v>186</v>
      </c>
      <c r="H18" s="369">
        <v>207</v>
      </c>
    </row>
    <row r="19" spans="1:8">
      <c r="A19" s="105" t="s">
        <v>323</v>
      </c>
      <c r="B19" s="103" t="s">
        <v>324</v>
      </c>
      <c r="C19" s="222">
        <v>801</v>
      </c>
      <c r="D19" s="223">
        <v>860</v>
      </c>
      <c r="E19" s="105" t="s">
        <v>325</v>
      </c>
      <c r="F19" s="146" t="s">
        <v>326</v>
      </c>
      <c r="G19" s="222">
        <v>33</v>
      </c>
      <c r="H19" s="223">
        <v>0</v>
      </c>
    </row>
    <row r="20" spans="1:8">
      <c r="A20" s="144" t="s">
        <v>327</v>
      </c>
      <c r="B20" s="103" t="s">
        <v>328</v>
      </c>
      <c r="C20" s="222"/>
      <c r="D20" s="223"/>
      <c r="E20" s="143"/>
      <c r="F20" s="102"/>
      <c r="G20" s="101"/>
      <c r="H20" s="151"/>
    </row>
    <row r="21" spans="1:8">
      <c r="A21" s="144" t="s">
        <v>329</v>
      </c>
      <c r="B21" s="103" t="s">
        <v>330</v>
      </c>
      <c r="C21" s="222"/>
      <c r="D21" s="223"/>
      <c r="E21" s="143" t="s">
        <v>331</v>
      </c>
      <c r="F21" s="102"/>
      <c r="G21" s="101"/>
      <c r="H21" s="151"/>
    </row>
    <row r="22" spans="1:8">
      <c r="A22" s="145" t="s">
        <v>68</v>
      </c>
      <c r="B22" s="104" t="s">
        <v>332</v>
      </c>
      <c r="C22" s="359">
        <f>SUM(C12:C18)+C19</f>
        <v>158431</v>
      </c>
      <c r="D22" s="360">
        <f>SUM(D12:D18)+D19</f>
        <v>146910</v>
      </c>
      <c r="E22" s="105" t="s">
        <v>333</v>
      </c>
      <c r="F22" s="146" t="s">
        <v>334</v>
      </c>
      <c r="G22" s="222">
        <v>181</v>
      </c>
      <c r="H22" s="223">
        <v>106</v>
      </c>
    </row>
    <row r="23" spans="1:8">
      <c r="A23" s="143"/>
      <c r="B23" s="103"/>
      <c r="C23" s="101"/>
      <c r="D23" s="151"/>
      <c r="E23" s="144" t="s">
        <v>335</v>
      </c>
      <c r="F23" s="146" t="s">
        <v>336</v>
      </c>
      <c r="G23" s="222">
        <v>167</v>
      </c>
      <c r="H23" s="223">
        <v>167</v>
      </c>
    </row>
    <row r="24" spans="1:8" ht="31.5">
      <c r="A24" s="143" t="s">
        <v>337</v>
      </c>
      <c r="B24" s="146"/>
      <c r="C24" s="101"/>
      <c r="D24" s="151"/>
      <c r="E24" s="105" t="s">
        <v>338</v>
      </c>
      <c r="F24" s="146" t="s">
        <v>339</v>
      </c>
      <c r="G24" s="222">
        <v>0</v>
      </c>
      <c r="H24" s="223">
        <v>0</v>
      </c>
    </row>
    <row r="25" spans="1:8" ht="31.5">
      <c r="A25" s="105" t="s">
        <v>340</v>
      </c>
      <c r="B25" s="146" t="s">
        <v>341</v>
      </c>
      <c r="C25" s="222">
        <v>0</v>
      </c>
      <c r="D25" s="223">
        <v>0</v>
      </c>
      <c r="E25" s="105" t="s">
        <v>342</v>
      </c>
      <c r="F25" s="146" t="s">
        <v>343</v>
      </c>
      <c r="G25" s="222">
        <v>0</v>
      </c>
      <c r="H25" s="223">
        <v>0</v>
      </c>
    </row>
    <row r="26" spans="1:8" ht="31.5">
      <c r="A26" s="105" t="s">
        <v>344</v>
      </c>
      <c r="B26" s="146" t="s">
        <v>345</v>
      </c>
      <c r="C26" s="222">
        <v>0</v>
      </c>
      <c r="D26" s="223">
        <v>0</v>
      </c>
      <c r="E26" s="105" t="s">
        <v>346</v>
      </c>
      <c r="F26" s="146" t="s">
        <v>347</v>
      </c>
      <c r="G26" s="222">
        <v>0</v>
      </c>
      <c r="H26" s="223">
        <v>0</v>
      </c>
    </row>
    <row r="27" spans="1:8" ht="31.5">
      <c r="A27" s="105" t="s">
        <v>348</v>
      </c>
      <c r="B27" s="146" t="s">
        <v>349</v>
      </c>
      <c r="C27" s="222">
        <v>0</v>
      </c>
      <c r="D27" s="223">
        <v>0</v>
      </c>
      <c r="E27" s="145" t="s">
        <v>120</v>
      </c>
      <c r="F27" s="147" t="s">
        <v>350</v>
      </c>
      <c r="G27" s="359">
        <f>SUM(G22:G26)</f>
        <v>348</v>
      </c>
      <c r="H27" s="360">
        <f>SUM(H22:H26)</f>
        <v>273</v>
      </c>
    </row>
    <row r="28" spans="1:8">
      <c r="A28" s="105" t="s">
        <v>95</v>
      </c>
      <c r="B28" s="146" t="s">
        <v>351</v>
      </c>
      <c r="C28" s="222"/>
      <c r="D28" s="223">
        <v>0</v>
      </c>
      <c r="E28" s="144"/>
      <c r="F28" s="102"/>
      <c r="G28" s="101"/>
      <c r="H28" s="151"/>
    </row>
    <row r="29" spans="1:8">
      <c r="A29" s="145" t="s">
        <v>93</v>
      </c>
      <c r="B29" s="147" t="s">
        <v>352</v>
      </c>
      <c r="C29" s="359">
        <f>SUM(C25:C28)</f>
        <v>0</v>
      </c>
      <c r="D29" s="360">
        <f>SUM(D25:D28)</f>
        <v>0</v>
      </c>
      <c r="E29" s="105"/>
      <c r="F29" s="102"/>
      <c r="G29" s="101"/>
      <c r="H29" s="151"/>
    </row>
    <row r="30" spans="1:8" ht="16.5" thickBot="1">
      <c r="A30" s="162"/>
      <c r="B30" s="163"/>
      <c r="C30" s="174"/>
      <c r="D30" s="175"/>
      <c r="E30" s="164"/>
      <c r="F30" s="172"/>
      <c r="G30" s="166"/>
      <c r="H30" s="167"/>
    </row>
    <row r="31" spans="1:8" ht="31.5">
      <c r="A31" s="158" t="s">
        <v>353</v>
      </c>
      <c r="B31" s="140" t="s">
        <v>354</v>
      </c>
      <c r="C31" s="160">
        <f>C29+C22</f>
        <v>158431</v>
      </c>
      <c r="D31" s="161">
        <f>D29+D22</f>
        <v>146910</v>
      </c>
      <c r="E31" s="158" t="s">
        <v>355</v>
      </c>
      <c r="F31" s="173" t="s">
        <v>356</v>
      </c>
      <c r="G31" s="160">
        <f>G16+G18+G27</f>
        <v>168427</v>
      </c>
      <c r="H31" s="161">
        <f>H16+H18+H27</f>
        <v>156359</v>
      </c>
    </row>
    <row r="32" spans="1:8">
      <c r="A32" s="142"/>
      <c r="B32" s="99"/>
      <c r="C32" s="150"/>
      <c r="D32" s="152"/>
      <c r="E32" s="142"/>
      <c r="F32" s="146"/>
      <c r="G32" s="101"/>
      <c r="H32" s="151"/>
    </row>
    <row r="33" spans="1:8">
      <c r="A33" s="142" t="s">
        <v>357</v>
      </c>
      <c r="B33" s="99" t="s">
        <v>358</v>
      </c>
      <c r="C33" s="150">
        <f>IF((G31-C31)&gt;0,G31-C31,0)</f>
        <v>9996</v>
      </c>
      <c r="D33" s="152">
        <f>IF((H31-D31)&gt;0,H31-D31,0)</f>
        <v>9449</v>
      </c>
      <c r="E33" s="142" t="s">
        <v>359</v>
      </c>
      <c r="F33" s="147" t="s">
        <v>360</v>
      </c>
      <c r="G33" s="359">
        <f>IF((C31-G31)&gt;0,C31-G31,0)</f>
        <v>0</v>
      </c>
      <c r="H33" s="360">
        <f>IF((D31-H31)&gt;0,D31-H31,0)</f>
        <v>0</v>
      </c>
    </row>
    <row r="34" spans="1:8" ht="31.5">
      <c r="A34" s="148" t="s">
        <v>361</v>
      </c>
      <c r="B34" s="147" t="s">
        <v>362</v>
      </c>
      <c r="C34" s="222">
        <v>0</v>
      </c>
      <c r="D34" s="223">
        <v>0</v>
      </c>
      <c r="E34" s="143" t="s">
        <v>363</v>
      </c>
      <c r="F34" s="146" t="s">
        <v>364</v>
      </c>
      <c r="G34" s="222"/>
      <c r="H34" s="223"/>
    </row>
    <row r="35" spans="1:8">
      <c r="A35" s="143" t="s">
        <v>365</v>
      </c>
      <c r="B35" s="147" t="s">
        <v>366</v>
      </c>
      <c r="C35" s="222">
        <v>0</v>
      </c>
      <c r="D35" s="223">
        <v>0</v>
      </c>
      <c r="E35" s="143" t="s">
        <v>367</v>
      </c>
      <c r="F35" s="146" t="s">
        <v>368</v>
      </c>
      <c r="G35" s="222"/>
      <c r="H35" s="223"/>
    </row>
    <row r="36" spans="1:8" ht="16.5" thickBot="1">
      <c r="A36" s="165" t="s">
        <v>369</v>
      </c>
      <c r="B36" s="163" t="s">
        <v>370</v>
      </c>
      <c r="C36" s="365">
        <f>C31-C34+C35</f>
        <v>158431</v>
      </c>
      <c r="D36" s="366">
        <f>D31-D34+D35</f>
        <v>146910</v>
      </c>
      <c r="E36" s="169" t="s">
        <v>371</v>
      </c>
      <c r="F36" s="163" t="s">
        <v>372</v>
      </c>
      <c r="G36" s="174">
        <f>G35-G34+G31</f>
        <v>168427</v>
      </c>
      <c r="H36" s="175">
        <f>H35-H34+H31</f>
        <v>156359</v>
      </c>
    </row>
    <row r="37" spans="1:8">
      <c r="A37" s="168" t="s">
        <v>373</v>
      </c>
      <c r="B37" s="140" t="s">
        <v>374</v>
      </c>
      <c r="C37" s="160">
        <f>IF((G36-C36)&gt;0,G36-C36,0)</f>
        <v>9996</v>
      </c>
      <c r="D37" s="161">
        <f>IF((H36-D36)&gt;0,H36-D36,0)</f>
        <v>9449</v>
      </c>
      <c r="E37" s="168" t="s">
        <v>375</v>
      </c>
      <c r="F37" s="173" t="s">
        <v>376</v>
      </c>
      <c r="G37" s="160">
        <f>IF((C36-G36)&gt;0,C36-G36,0)</f>
        <v>0</v>
      </c>
      <c r="H37" s="161">
        <f>IF((D36-H36)&gt;0,D36-H36,0)</f>
        <v>0</v>
      </c>
    </row>
    <row r="38" spans="1:8">
      <c r="A38" s="143" t="s">
        <v>377</v>
      </c>
      <c r="B38" s="147" t="s">
        <v>378</v>
      </c>
      <c r="C38" s="359">
        <f>C39+C40+C41</f>
        <v>0</v>
      </c>
      <c r="D38" s="360">
        <f>D39+D40+D41</f>
        <v>928</v>
      </c>
      <c r="E38" s="153"/>
      <c r="F38" s="102"/>
      <c r="G38" s="101"/>
      <c r="H38" s="151"/>
    </row>
    <row r="39" spans="1:8" ht="31.5">
      <c r="A39" s="105" t="s">
        <v>379</v>
      </c>
      <c r="B39" s="146" t="s">
        <v>380</v>
      </c>
      <c r="C39" s="222"/>
      <c r="D39" s="223">
        <v>955</v>
      </c>
      <c r="E39" s="153"/>
      <c r="F39" s="102"/>
      <c r="G39" s="101"/>
      <c r="H39" s="151"/>
    </row>
    <row r="40" spans="1:8" ht="31.5">
      <c r="A40" s="105" t="s">
        <v>381</v>
      </c>
      <c r="B40" s="149" t="s">
        <v>382</v>
      </c>
      <c r="C40" s="222"/>
      <c r="D40" s="223">
        <v>-27</v>
      </c>
      <c r="E40" s="153"/>
      <c r="F40" s="146"/>
      <c r="G40" s="101"/>
      <c r="H40" s="151"/>
    </row>
    <row r="41" spans="1:8">
      <c r="A41" s="105" t="s">
        <v>383</v>
      </c>
      <c r="B41" s="149" t="s">
        <v>384</v>
      </c>
      <c r="C41" s="222"/>
      <c r="D41" s="223">
        <v>0</v>
      </c>
      <c r="E41" s="153"/>
      <c r="F41" s="146"/>
      <c r="G41" s="101"/>
      <c r="H41" s="151"/>
    </row>
    <row r="42" spans="1:8">
      <c r="A42" s="142" t="s">
        <v>385</v>
      </c>
      <c r="B42" s="106" t="s">
        <v>386</v>
      </c>
      <c r="C42" s="150">
        <f>+IF((G36-C36-C38)&gt;0,G36-C36-C38,0)</f>
        <v>9996</v>
      </c>
      <c r="D42" s="152">
        <f>+IF((H36-D36-D38)&gt;0,H36-D36-D38,0)</f>
        <v>8521</v>
      </c>
      <c r="E42" s="154" t="s">
        <v>387</v>
      </c>
      <c r="F42" s="106" t="s">
        <v>388</v>
      </c>
      <c r="G42" s="150">
        <f>IF(G37&gt;0,IF(C38+G37&lt;0,0,C38+G37),IF(C37-C38&lt;0,C38-C37,0))</f>
        <v>0</v>
      </c>
      <c r="H42" s="152">
        <f>IF(H37&gt;0,IF(D38+H37&lt;0,0,D38+H37),IF(D37-D38&lt;0,D38-D37,0))</f>
        <v>0</v>
      </c>
    </row>
    <row r="43" spans="1:8">
      <c r="A43" s="142" t="s">
        <v>389</v>
      </c>
      <c r="B43" s="99" t="s">
        <v>390</v>
      </c>
      <c r="C43" s="222">
        <v>0</v>
      </c>
      <c r="D43" s="223">
        <v>0</v>
      </c>
      <c r="E43" s="142" t="s">
        <v>389</v>
      </c>
      <c r="F43" s="106" t="s">
        <v>391</v>
      </c>
      <c r="G43" s="320"/>
      <c r="H43" s="367"/>
    </row>
    <row r="44" spans="1:8" ht="16.5" thickBot="1">
      <c r="A44" s="169" t="s">
        <v>392</v>
      </c>
      <c r="B44" s="156" t="s">
        <v>393</v>
      </c>
      <c r="C44" s="174">
        <f>IF(G42=0,IF(C42-C43&gt;0,C42-C43+G43,0),IF(G42-G43&lt;0,G43-G42+C42,0))</f>
        <v>9996</v>
      </c>
      <c r="D44" s="175">
        <f>IF(H42=0,IF(D42-D43&gt;0,D42-D43+H43,0),IF(H42-H43&lt;0,H43-H42+D42,0))</f>
        <v>8521</v>
      </c>
      <c r="E44" s="169" t="s">
        <v>394</v>
      </c>
      <c r="F44" s="176" t="s">
        <v>395</v>
      </c>
      <c r="G44" s="174">
        <f>IF(C42=0,IF(G42-G43&gt;0,G42-G43+C43,0),IF(C42-C43&lt;0,C43-C42+G43,0))</f>
        <v>0</v>
      </c>
      <c r="H44" s="175">
        <f>IF(D42=0,IF(H42-H43&gt;0,H42-H43+D43,0),IF(D42-D43&lt;0,D43-D42+H43,0))</f>
        <v>0</v>
      </c>
    </row>
    <row r="45" spans="1:8" ht="16.5" thickBot="1">
      <c r="A45" s="177" t="s">
        <v>396</v>
      </c>
      <c r="B45" s="178" t="s">
        <v>397</v>
      </c>
      <c r="C45" s="361">
        <f>C36+C38+C42</f>
        <v>168427</v>
      </c>
      <c r="D45" s="362">
        <f>D36+D38+D42</f>
        <v>156359</v>
      </c>
      <c r="E45" s="177" t="s">
        <v>398</v>
      </c>
      <c r="F45" s="179" t="s">
        <v>399</v>
      </c>
      <c r="G45" s="361">
        <f>G42+G36</f>
        <v>168427</v>
      </c>
      <c r="H45" s="362">
        <f>H42+H36</f>
        <v>156359</v>
      </c>
    </row>
    <row r="46" spans="1:8">
      <c r="B46" s="305"/>
      <c r="C46" s="306"/>
      <c r="D46" s="306"/>
      <c r="E46" s="307"/>
      <c r="G46" s="306"/>
      <c r="H46" s="306"/>
    </row>
    <row r="47" spans="1:8">
      <c r="A47" s="439" t="s">
        <v>400</v>
      </c>
      <c r="B47" s="439"/>
      <c r="C47" s="439"/>
      <c r="D47" s="439"/>
      <c r="E47" s="439"/>
      <c r="G47" s="306"/>
      <c r="H47" s="306"/>
    </row>
    <row r="48" spans="1:8">
      <c r="B48" s="305"/>
      <c r="C48" s="306"/>
      <c r="D48" s="306"/>
      <c r="E48" s="307"/>
      <c r="G48" s="306"/>
      <c r="H48" s="306"/>
    </row>
    <row r="49" spans="1:13">
      <c r="C49" s="306"/>
      <c r="D49" s="306"/>
      <c r="G49" s="306"/>
      <c r="H49" s="306"/>
    </row>
    <row r="50" spans="1:13" s="32" customFormat="1">
      <c r="A50" s="411" t="s">
        <v>5</v>
      </c>
      <c r="B50" s="436">
        <f>pdeReportingDate</f>
        <v>46038</v>
      </c>
      <c r="C50" s="436"/>
      <c r="D50" s="436"/>
      <c r="E50" s="436"/>
      <c r="F50" s="436"/>
      <c r="G50" s="436"/>
      <c r="H50" s="436"/>
      <c r="M50" s="69"/>
    </row>
    <row r="51" spans="1:13" s="32" customFormat="1">
      <c r="A51" s="411"/>
      <c r="B51" s="38"/>
      <c r="C51" s="38"/>
      <c r="D51" s="38"/>
      <c r="E51" s="38"/>
      <c r="F51" s="38"/>
      <c r="G51" s="38"/>
      <c r="H51" s="38"/>
      <c r="M51" s="69"/>
    </row>
    <row r="52" spans="1:13" s="32" customFormat="1">
      <c r="A52" s="412" t="s">
        <v>290</v>
      </c>
      <c r="B52" s="437" t="str">
        <f>authorName</f>
        <v xml:space="preserve">Стефка Георгиева Маркова </v>
      </c>
      <c r="C52" s="437"/>
      <c r="D52" s="437"/>
      <c r="E52" s="437"/>
      <c r="F52" s="437"/>
      <c r="G52" s="437"/>
      <c r="H52" s="437"/>
    </row>
    <row r="53" spans="1:13" s="32" customFormat="1">
      <c r="A53" s="412"/>
      <c r="B53" s="54"/>
      <c r="C53" s="54"/>
      <c r="D53" s="54"/>
      <c r="E53" s="54"/>
      <c r="F53" s="54"/>
      <c r="G53" s="54"/>
      <c r="H53" s="54"/>
    </row>
    <row r="54" spans="1:13" s="32" customFormat="1">
      <c r="A54" s="412" t="s">
        <v>10</v>
      </c>
      <c r="B54" s="438"/>
      <c r="C54" s="438"/>
      <c r="D54" s="438"/>
      <c r="E54" s="438"/>
      <c r="F54" s="438"/>
      <c r="G54" s="438"/>
      <c r="H54" s="438"/>
    </row>
    <row r="55" spans="1:13" ht="15.75" customHeight="1">
      <c r="A55" s="413"/>
      <c r="B55" s="435" t="s">
        <v>291</v>
      </c>
      <c r="C55" s="435"/>
      <c r="D55" s="435"/>
      <c r="E55" s="435"/>
      <c r="F55" s="312"/>
      <c r="G55" s="34"/>
      <c r="H55" s="32"/>
    </row>
    <row r="56" spans="1:13" ht="15.75" customHeight="1">
      <c r="A56" s="413"/>
      <c r="B56" s="435" t="s">
        <v>291</v>
      </c>
      <c r="C56" s="435"/>
      <c r="D56" s="435"/>
      <c r="E56" s="435"/>
      <c r="F56" s="312"/>
      <c r="G56" s="34"/>
      <c r="H56" s="32"/>
    </row>
    <row r="57" spans="1:13" ht="15.75" customHeight="1">
      <c r="A57" s="413"/>
      <c r="B57" s="435" t="s">
        <v>291</v>
      </c>
      <c r="C57" s="435"/>
      <c r="D57" s="435"/>
      <c r="E57" s="435"/>
      <c r="F57" s="312"/>
      <c r="G57" s="34"/>
      <c r="H57" s="32"/>
    </row>
    <row r="58" spans="1:13" ht="15.75" customHeight="1">
      <c r="A58" s="413"/>
      <c r="B58" s="435" t="s">
        <v>291</v>
      </c>
      <c r="C58" s="435"/>
      <c r="D58" s="435"/>
      <c r="E58" s="435"/>
      <c r="F58" s="312"/>
      <c r="G58" s="34"/>
      <c r="H58" s="32"/>
    </row>
    <row r="59" spans="1:13">
      <c r="A59" s="413"/>
      <c r="B59" s="435"/>
      <c r="C59" s="435"/>
      <c r="D59" s="435"/>
      <c r="E59" s="435"/>
      <c r="F59" s="312"/>
      <c r="G59" s="34"/>
      <c r="H59" s="32"/>
    </row>
    <row r="60" spans="1:13">
      <c r="A60" s="413"/>
      <c r="B60" s="435"/>
      <c r="C60" s="435"/>
      <c r="D60" s="435"/>
      <c r="E60" s="435"/>
      <c r="F60" s="312"/>
      <c r="G60" s="34"/>
      <c r="H60" s="32"/>
    </row>
    <row r="61" spans="1:13">
      <c r="A61" s="413"/>
      <c r="B61" s="435"/>
      <c r="C61" s="435"/>
      <c r="D61" s="435"/>
      <c r="E61" s="435"/>
      <c r="F61" s="312"/>
      <c r="G61" s="34"/>
      <c r="H61" s="32"/>
    </row>
    <row r="62" spans="1:13">
      <c r="C62" s="306"/>
      <c r="D62" s="306"/>
      <c r="G62" s="306"/>
      <c r="H62" s="306"/>
    </row>
    <row r="63" spans="1:13">
      <c r="C63" s="306"/>
      <c r="D63" s="306"/>
      <c r="G63" s="306"/>
      <c r="H63" s="306"/>
    </row>
    <row r="64" spans="1:13">
      <c r="C64" s="306"/>
      <c r="D64" s="306"/>
      <c r="G64" s="306"/>
      <c r="H64" s="306"/>
    </row>
    <row r="65" spans="3:8">
      <c r="C65" s="306"/>
      <c r="D65" s="306"/>
      <c r="G65" s="306"/>
      <c r="H65" s="306"/>
    </row>
    <row r="66" spans="3:8">
      <c r="C66" s="306"/>
      <c r="D66" s="306"/>
      <c r="G66" s="306"/>
      <c r="H66" s="306"/>
    </row>
    <row r="67" spans="3:8">
      <c r="C67" s="306"/>
      <c r="D67" s="306"/>
      <c r="G67" s="306"/>
      <c r="H67" s="306"/>
    </row>
    <row r="68" spans="3:8">
      <c r="C68" s="306"/>
      <c r="D68" s="306"/>
      <c r="G68" s="306"/>
      <c r="H68" s="306"/>
    </row>
    <row r="69" spans="3:8">
      <c r="C69" s="306"/>
      <c r="D69" s="306"/>
      <c r="G69" s="306"/>
      <c r="H69" s="306"/>
    </row>
    <row r="70" spans="3:8">
      <c r="C70" s="306"/>
      <c r="D70" s="306"/>
      <c r="G70" s="306"/>
      <c r="H70" s="306"/>
    </row>
    <row r="71" spans="3:8">
      <c r="C71" s="306"/>
      <c r="D71" s="306"/>
      <c r="G71" s="306"/>
      <c r="H71" s="306"/>
    </row>
    <row r="72" spans="3:8">
      <c r="C72" s="306"/>
      <c r="D72" s="306"/>
      <c r="G72" s="306"/>
      <c r="H72" s="306"/>
    </row>
    <row r="73" spans="3:8">
      <c r="C73" s="306"/>
      <c r="D73" s="306"/>
      <c r="G73" s="306"/>
      <c r="H73" s="306"/>
    </row>
    <row r="74" spans="3:8">
      <c r="C74" s="306"/>
      <c r="D74" s="306"/>
      <c r="G74" s="306"/>
      <c r="H74" s="306"/>
    </row>
    <row r="75" spans="3:8">
      <c r="C75" s="306"/>
      <c r="D75" s="306"/>
      <c r="G75" s="306"/>
      <c r="H75" s="306"/>
    </row>
    <row r="76" spans="3:8">
      <c r="C76" s="306"/>
      <c r="D76" s="306"/>
      <c r="G76" s="306"/>
      <c r="H76" s="306"/>
    </row>
    <row r="77" spans="3:8">
      <c r="C77" s="306"/>
      <c r="D77" s="306"/>
      <c r="G77" s="306"/>
      <c r="H77" s="306"/>
    </row>
    <row r="78" spans="3:8">
      <c r="C78" s="306"/>
      <c r="D78" s="306"/>
      <c r="G78" s="306"/>
      <c r="H78" s="306"/>
    </row>
    <row r="79" spans="3:8">
      <c r="C79" s="306"/>
      <c r="D79" s="306"/>
      <c r="G79" s="306"/>
      <c r="H79" s="306"/>
    </row>
    <row r="80" spans="3:8">
      <c r="C80" s="306"/>
      <c r="D80" s="306"/>
      <c r="G80" s="306"/>
      <c r="H80" s="306"/>
    </row>
    <row r="81" spans="3:8">
      <c r="C81" s="306"/>
      <c r="D81" s="306"/>
      <c r="G81" s="306"/>
      <c r="H81" s="306"/>
    </row>
    <row r="82" spans="3:8">
      <c r="C82" s="306"/>
      <c r="D82" s="306"/>
      <c r="G82" s="306"/>
      <c r="H82" s="306"/>
    </row>
    <row r="83" spans="3:8">
      <c r="C83" s="306"/>
      <c r="D83" s="306"/>
      <c r="G83" s="306"/>
      <c r="H83" s="306"/>
    </row>
    <row r="84" spans="3:8">
      <c r="C84" s="306"/>
      <c r="D84" s="306"/>
      <c r="G84" s="306"/>
      <c r="H84" s="306"/>
    </row>
    <row r="85" spans="3:8">
      <c r="C85" s="306"/>
      <c r="D85" s="306"/>
      <c r="G85" s="306"/>
      <c r="H85" s="306"/>
    </row>
    <row r="86" spans="3:8">
      <c r="C86" s="306"/>
      <c r="D86" s="306"/>
      <c r="G86" s="306"/>
      <c r="H86" s="306"/>
    </row>
    <row r="87" spans="3:8">
      <c r="C87" s="306"/>
      <c r="D87" s="306"/>
      <c r="G87" s="306"/>
      <c r="H87" s="306"/>
    </row>
    <row r="88" spans="3:8">
      <c r="C88" s="306"/>
      <c r="D88" s="306"/>
      <c r="G88" s="306"/>
      <c r="H88" s="306"/>
    </row>
    <row r="89" spans="3:8">
      <c r="C89" s="306"/>
      <c r="D89" s="306"/>
      <c r="G89" s="306"/>
      <c r="H89" s="306"/>
    </row>
    <row r="90" spans="3:8">
      <c r="C90" s="306"/>
      <c r="D90" s="306"/>
      <c r="G90" s="306"/>
      <c r="H90" s="306"/>
    </row>
    <row r="91" spans="3:8">
      <c r="C91" s="306"/>
      <c r="D91" s="306"/>
      <c r="G91" s="306"/>
      <c r="H91" s="306"/>
    </row>
    <row r="92" spans="3:8">
      <c r="C92" s="306"/>
      <c r="D92" s="306"/>
      <c r="G92" s="306"/>
      <c r="H92" s="306"/>
    </row>
    <row r="93" spans="3:8">
      <c r="C93" s="306"/>
      <c r="D93" s="306"/>
      <c r="G93" s="306"/>
      <c r="H93" s="306"/>
    </row>
    <row r="94" spans="3:8">
      <c r="C94" s="306"/>
      <c r="D94" s="306"/>
      <c r="G94" s="306"/>
      <c r="H94" s="306"/>
    </row>
    <row r="95" spans="3:8">
      <c r="C95" s="306"/>
      <c r="D95" s="306"/>
      <c r="G95" s="306"/>
      <c r="H95" s="306"/>
    </row>
    <row r="96" spans="3:8">
      <c r="C96" s="306"/>
      <c r="D96" s="306"/>
      <c r="G96" s="306"/>
      <c r="H96" s="306"/>
    </row>
    <row r="97" spans="3:8">
      <c r="C97" s="306"/>
      <c r="D97" s="306"/>
      <c r="G97" s="306"/>
      <c r="H97" s="306"/>
    </row>
    <row r="98" spans="3:8">
      <c r="C98" s="306"/>
      <c r="D98" s="306"/>
      <c r="G98" s="306"/>
      <c r="H98" s="306"/>
    </row>
    <row r="99" spans="3:8">
      <c r="C99" s="306"/>
      <c r="D99" s="306"/>
      <c r="G99" s="306"/>
      <c r="H99" s="306"/>
    </row>
    <row r="100" spans="3:8">
      <c r="C100" s="306"/>
      <c r="D100" s="306"/>
      <c r="G100" s="306"/>
      <c r="H100" s="306"/>
    </row>
    <row r="101" spans="3:8">
      <c r="C101" s="306"/>
      <c r="D101" s="306"/>
      <c r="G101" s="306"/>
      <c r="H101" s="306"/>
    </row>
    <row r="102" spans="3:8">
      <c r="C102" s="306"/>
      <c r="D102" s="306"/>
      <c r="G102" s="306"/>
      <c r="H102" s="306"/>
    </row>
    <row r="103" spans="3:8">
      <c r="C103" s="306"/>
      <c r="D103" s="306"/>
      <c r="G103" s="306"/>
      <c r="H103" s="306"/>
    </row>
  </sheetData>
  <sheetProtection insertRows="0"/>
  <mergeCells count="11">
    <mergeCell ref="A47:E47"/>
    <mergeCell ref="B50:H50"/>
    <mergeCell ref="B52:H52"/>
    <mergeCell ref="B54:H54"/>
    <mergeCell ref="B55:E55"/>
    <mergeCell ref="B61:E61"/>
    <mergeCell ref="B56:E56"/>
    <mergeCell ref="B57:E57"/>
    <mergeCell ref="B58:E58"/>
    <mergeCell ref="B59:E59"/>
    <mergeCell ref="B60:E60"/>
  </mergeCells>
  <phoneticPr fontId="18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:D40 C18: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D17 C41:D41 C43:D43 G12:H15 G18:H19 G22:H26 G34:H35 G43:H43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.31496062992125984" footer="0.31496062992125984"/>
  <pageSetup paperSize="9" scale="48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101"/>
  <sheetViews>
    <sheetView topLeftCell="A30" zoomScaleNormal="100" zoomScaleSheetLayoutView="80" workbookViewId="0">
      <selection activeCell="D49" sqref="D49"/>
    </sheetView>
  </sheetViews>
  <sheetFormatPr defaultColWidth="9.28515625" defaultRowHeight="15.75"/>
  <cols>
    <col min="1" max="1" width="69.85546875" style="90" customWidth="1"/>
    <col min="2" max="2" width="11.85546875" style="90" bestFit="1" customWidth="1"/>
    <col min="3" max="4" width="22.7109375" style="90" customWidth="1"/>
    <col min="5" max="5" width="10.140625" style="90" customWidth="1"/>
    <col min="6" max="6" width="12" style="90" customWidth="1"/>
    <col min="7" max="7" width="12.140625" style="90" bestFit="1" customWidth="1"/>
    <col min="8" max="16384" width="9.28515625" style="90"/>
  </cols>
  <sheetData>
    <row r="1" spans="1:13">
      <c r="A1" s="13" t="s">
        <v>401</v>
      </c>
      <c r="B1" s="29"/>
      <c r="C1" s="24"/>
      <c r="D1" s="46"/>
      <c r="E1" s="24"/>
      <c r="F1" s="24"/>
      <c r="G1" s="46"/>
      <c r="H1" s="89"/>
    </row>
    <row r="2" spans="1:13">
      <c r="A2" s="44" t="str">
        <f>CONCATENATE("(",LOWER(reportConsolidation),")")</f>
        <v>(на индивидуална основа)</v>
      </c>
      <c r="B2" s="29"/>
      <c r="C2" s="24"/>
      <c r="D2" s="46"/>
      <c r="E2" s="24"/>
      <c r="F2" s="24"/>
      <c r="G2" s="32"/>
      <c r="H2" s="89"/>
    </row>
    <row r="3" spans="1:13">
      <c r="A3" s="91"/>
      <c r="B3" s="29"/>
      <c r="C3" s="24"/>
      <c r="D3" s="24"/>
      <c r="E3" s="24"/>
      <c r="F3" s="11"/>
      <c r="G3" s="11"/>
      <c r="H3" s="11"/>
    </row>
    <row r="4" spans="1:13">
      <c r="A4" s="51" t="str">
        <f>CONCATENATE("на ",UPPER(pdeName))</f>
        <v>на "ЕМКА" АД</v>
      </c>
      <c r="B4" s="248"/>
      <c r="C4" s="37"/>
      <c r="D4" s="52"/>
      <c r="E4" s="11"/>
    </row>
    <row r="5" spans="1:13">
      <c r="A5" s="51" t="str">
        <f>CONCATENATE("ЕИК по БУЛСТАТ: ", pdeBulstat)</f>
        <v>ЕИК по БУЛСТАТ: 107001173</v>
      </c>
      <c r="B5" s="249"/>
      <c r="C5" s="53"/>
      <c r="D5" s="54"/>
      <c r="E5" s="89"/>
    </row>
    <row r="6" spans="1:13">
      <c r="A6" s="51" t="str">
        <f>CONCATENATE("към ",TEXT(endDate,"dd.mm.yyyy")," г.")</f>
        <v>към 31.12.2025 г.</v>
      </c>
      <c r="B6" s="248"/>
      <c r="C6" s="53"/>
      <c r="D6" s="56"/>
      <c r="E6" s="89"/>
    </row>
    <row r="7" spans="1:13" ht="16.5" thickBot="1">
      <c r="A7" s="92"/>
      <c r="B7" s="11"/>
      <c r="C7" s="92"/>
      <c r="D7" s="28" t="s">
        <v>23</v>
      </c>
      <c r="E7" s="93"/>
      <c r="F7" s="89"/>
      <c r="G7" s="89"/>
    </row>
    <row r="8" spans="1:13" ht="33.75" customHeight="1">
      <c r="A8" s="180" t="s">
        <v>402</v>
      </c>
      <c r="B8" s="181" t="s">
        <v>25</v>
      </c>
      <c r="C8" s="182" t="s">
        <v>26</v>
      </c>
      <c r="D8" s="183" t="s">
        <v>30</v>
      </c>
      <c r="E8" s="94"/>
      <c r="F8" s="94"/>
    </row>
    <row r="9" spans="1:13" ht="16.5" thickBot="1">
      <c r="A9" s="188" t="s">
        <v>31</v>
      </c>
      <c r="B9" s="189" t="s">
        <v>32</v>
      </c>
      <c r="C9" s="190">
        <v>1</v>
      </c>
      <c r="D9" s="191">
        <v>2</v>
      </c>
      <c r="E9" s="94"/>
      <c r="F9" s="94"/>
    </row>
    <row r="10" spans="1:13">
      <c r="A10" s="194" t="s">
        <v>403</v>
      </c>
      <c r="B10" s="195"/>
      <c r="C10" s="196"/>
      <c r="D10" s="197"/>
      <c r="E10" s="418"/>
    </row>
    <row r="11" spans="1:13">
      <c r="A11" s="184" t="s">
        <v>404</v>
      </c>
      <c r="B11" s="95" t="s">
        <v>405</v>
      </c>
      <c r="C11" s="108">
        <v>172725</v>
      </c>
      <c r="D11" s="107">
        <v>165800</v>
      </c>
    </row>
    <row r="12" spans="1:13">
      <c r="A12" s="184" t="s">
        <v>406</v>
      </c>
      <c r="B12" s="95" t="s">
        <v>407</v>
      </c>
      <c r="C12" s="108">
        <v>-180474</v>
      </c>
      <c r="D12" s="107">
        <v>-160277</v>
      </c>
      <c r="E12" s="96"/>
      <c r="F12" s="96"/>
      <c r="G12" s="96"/>
      <c r="H12" s="96"/>
      <c r="I12" s="96"/>
      <c r="J12" s="96"/>
      <c r="K12" s="96"/>
      <c r="L12" s="96"/>
      <c r="M12" s="96"/>
    </row>
    <row r="13" spans="1:13" ht="31.5">
      <c r="A13" s="184" t="s">
        <v>408</v>
      </c>
      <c r="B13" s="95" t="s">
        <v>409</v>
      </c>
      <c r="C13" s="108"/>
      <c r="D13" s="107">
        <v>0</v>
      </c>
      <c r="E13" s="96"/>
      <c r="F13" s="96"/>
      <c r="G13" s="96"/>
      <c r="H13" s="96"/>
      <c r="I13" s="96"/>
      <c r="J13" s="96"/>
      <c r="K13" s="96"/>
      <c r="L13" s="96"/>
      <c r="M13" s="96"/>
    </row>
    <row r="14" spans="1:13">
      <c r="A14" s="184" t="s">
        <v>410</v>
      </c>
      <c r="B14" s="95" t="s">
        <v>411</v>
      </c>
      <c r="C14" s="108">
        <v>-9232</v>
      </c>
      <c r="D14" s="107">
        <v>-8665</v>
      </c>
      <c r="E14" s="96"/>
      <c r="F14" s="96"/>
      <c r="G14" s="96"/>
      <c r="H14" s="96"/>
      <c r="I14" s="96"/>
      <c r="J14" s="96"/>
      <c r="K14" s="96"/>
      <c r="L14" s="96"/>
      <c r="M14" s="96"/>
    </row>
    <row r="15" spans="1:13" ht="14.25" customHeight="1">
      <c r="A15" s="184" t="s">
        <v>412</v>
      </c>
      <c r="B15" s="95" t="s">
        <v>413</v>
      </c>
      <c r="C15" s="108">
        <v>17729</v>
      </c>
      <c r="D15" s="107">
        <v>14974</v>
      </c>
      <c r="E15" s="96"/>
      <c r="F15" s="96"/>
      <c r="G15" s="96"/>
      <c r="H15" s="96"/>
      <c r="I15" s="96"/>
      <c r="J15" s="96"/>
      <c r="K15" s="96"/>
      <c r="L15" s="96"/>
      <c r="M15" s="96"/>
    </row>
    <row r="16" spans="1:13">
      <c r="A16" s="184" t="s">
        <v>414</v>
      </c>
      <c r="B16" s="95" t="s">
        <v>415</v>
      </c>
      <c r="C16" s="108">
        <v>-950</v>
      </c>
      <c r="D16" s="107">
        <v>-949</v>
      </c>
      <c r="E16" s="96"/>
      <c r="F16" s="96"/>
      <c r="G16" s="96"/>
      <c r="H16" s="96"/>
      <c r="I16" s="96"/>
      <c r="J16" s="96"/>
      <c r="K16" s="96"/>
      <c r="L16" s="96"/>
      <c r="M16" s="96"/>
    </row>
    <row r="17" spans="1:13">
      <c r="A17" s="184" t="s">
        <v>416</v>
      </c>
      <c r="B17" s="95" t="s">
        <v>417</v>
      </c>
      <c r="C17" s="108">
        <v>0</v>
      </c>
      <c r="D17" s="107">
        <v>0</v>
      </c>
      <c r="E17" s="96"/>
      <c r="F17" s="96"/>
      <c r="G17" s="96"/>
      <c r="H17" s="96"/>
      <c r="I17" s="96"/>
      <c r="J17" s="96"/>
      <c r="K17" s="96"/>
      <c r="L17" s="96"/>
      <c r="M17" s="96"/>
    </row>
    <row r="18" spans="1:13" ht="31.5">
      <c r="A18" s="184" t="s">
        <v>418</v>
      </c>
      <c r="B18" s="95" t="s">
        <v>419</v>
      </c>
      <c r="C18" s="108">
        <v>0</v>
      </c>
      <c r="D18" s="107">
        <v>0</v>
      </c>
      <c r="E18" s="96"/>
      <c r="F18" s="96"/>
      <c r="G18" s="96"/>
      <c r="H18" s="96"/>
      <c r="I18" s="96"/>
      <c r="J18" s="96"/>
      <c r="K18" s="96"/>
      <c r="L18" s="96"/>
      <c r="M18" s="96"/>
    </row>
    <row r="19" spans="1:13">
      <c r="A19" s="184" t="s">
        <v>420</v>
      </c>
      <c r="B19" s="95" t="s">
        <v>421</v>
      </c>
      <c r="C19" s="108">
        <v>0</v>
      </c>
      <c r="D19" s="107">
        <v>0</v>
      </c>
      <c r="E19" s="96"/>
      <c r="F19" s="96"/>
      <c r="G19" s="96"/>
      <c r="H19" s="96"/>
      <c r="I19" s="96"/>
      <c r="J19" s="96"/>
      <c r="K19" s="96"/>
      <c r="L19" s="96"/>
      <c r="M19" s="96"/>
    </row>
    <row r="20" spans="1:13">
      <c r="A20" s="184" t="s">
        <v>422</v>
      </c>
      <c r="B20" s="95" t="s">
        <v>423</v>
      </c>
      <c r="C20" s="108">
        <v>-395</v>
      </c>
      <c r="D20" s="107">
        <v>-863</v>
      </c>
      <c r="E20" s="96"/>
      <c r="F20" s="96"/>
      <c r="G20" s="96"/>
      <c r="H20" s="96"/>
      <c r="I20" s="96"/>
      <c r="J20" s="96"/>
      <c r="K20" s="96"/>
      <c r="L20" s="96"/>
      <c r="M20" s="96"/>
    </row>
    <row r="21" spans="1:13" ht="16.5" thickBot="1">
      <c r="A21" s="198" t="s">
        <v>424</v>
      </c>
      <c r="B21" s="199" t="s">
        <v>425</v>
      </c>
      <c r="C21" s="382">
        <f>SUM(C11:C20)</f>
        <v>-597</v>
      </c>
      <c r="D21" s="383">
        <f>SUM(D11:D20)</f>
        <v>10020</v>
      </c>
      <c r="E21" s="96"/>
      <c r="F21" s="96"/>
      <c r="G21" s="96"/>
      <c r="H21" s="96"/>
      <c r="I21" s="96"/>
      <c r="J21" s="96"/>
      <c r="K21" s="96"/>
      <c r="L21" s="96"/>
      <c r="M21" s="96"/>
    </row>
    <row r="22" spans="1:13">
      <c r="A22" s="194" t="s">
        <v>426</v>
      </c>
      <c r="B22" s="200"/>
      <c r="C22" s="196"/>
      <c r="D22" s="197"/>
      <c r="E22" s="96"/>
      <c r="F22" s="96"/>
      <c r="G22" s="96"/>
      <c r="H22" s="96"/>
      <c r="I22" s="96"/>
      <c r="J22" s="96"/>
      <c r="K22" s="96"/>
      <c r="L22" s="96"/>
      <c r="M22" s="96"/>
    </row>
    <row r="23" spans="1:13">
      <c r="A23" s="184" t="s">
        <v>427</v>
      </c>
      <c r="B23" s="95" t="s">
        <v>428</v>
      </c>
      <c r="C23" s="108">
        <v>-1225</v>
      </c>
      <c r="D23" s="107">
        <v>-1464</v>
      </c>
      <c r="E23" s="96"/>
      <c r="F23" s="96"/>
      <c r="G23" s="96"/>
      <c r="H23" s="96"/>
      <c r="I23" s="96"/>
      <c r="J23" s="96"/>
      <c r="K23" s="96"/>
      <c r="L23" s="96"/>
      <c r="M23" s="96"/>
    </row>
    <row r="24" spans="1:13">
      <c r="A24" s="184" t="s">
        <v>429</v>
      </c>
      <c r="B24" s="95" t="s">
        <v>430</v>
      </c>
      <c r="C24" s="108">
        <v>0</v>
      </c>
      <c r="D24" s="107">
        <v>0</v>
      </c>
      <c r="E24" s="96"/>
      <c r="F24" s="96"/>
      <c r="G24" s="96"/>
      <c r="H24" s="96"/>
      <c r="I24" s="96"/>
      <c r="J24" s="96"/>
      <c r="K24" s="96"/>
      <c r="L24" s="96"/>
      <c r="M24" s="96"/>
    </row>
    <row r="25" spans="1:13">
      <c r="A25" s="184" t="s">
        <v>431</v>
      </c>
      <c r="B25" s="95" t="s">
        <v>432</v>
      </c>
      <c r="C25" s="108">
        <v>0</v>
      </c>
      <c r="D25" s="107">
        <v>0</v>
      </c>
      <c r="E25" s="96"/>
      <c r="F25" s="96"/>
      <c r="G25" s="96"/>
      <c r="H25" s="96"/>
      <c r="I25" s="96"/>
      <c r="J25" s="96"/>
      <c r="K25" s="96"/>
      <c r="L25" s="96"/>
      <c r="M25" s="96"/>
    </row>
    <row r="26" spans="1:13" ht="13.5" customHeight="1">
      <c r="A26" s="184" t="s">
        <v>433</v>
      </c>
      <c r="B26" s="95" t="s">
        <v>434</v>
      </c>
      <c r="C26" s="108">
        <v>0</v>
      </c>
      <c r="D26" s="107">
        <v>0</v>
      </c>
      <c r="E26" s="96"/>
      <c r="F26" s="96"/>
      <c r="G26" s="96"/>
      <c r="H26" s="96"/>
      <c r="I26" s="96"/>
      <c r="J26" s="96"/>
      <c r="K26" s="96"/>
      <c r="L26" s="96"/>
      <c r="M26" s="96"/>
    </row>
    <row r="27" spans="1:13">
      <c r="A27" s="184" t="s">
        <v>435</v>
      </c>
      <c r="B27" s="95" t="s">
        <v>436</v>
      </c>
      <c r="C27" s="108">
        <v>0</v>
      </c>
      <c r="D27" s="107">
        <v>0</v>
      </c>
      <c r="E27" s="96"/>
      <c r="F27" s="96"/>
      <c r="G27" s="96"/>
      <c r="H27" s="96"/>
      <c r="I27" s="96"/>
      <c r="J27" s="96"/>
      <c r="K27" s="96"/>
      <c r="L27" s="96"/>
      <c r="M27" s="96"/>
    </row>
    <row r="28" spans="1:13">
      <c r="A28" s="184" t="s">
        <v>437</v>
      </c>
      <c r="B28" s="95" t="s">
        <v>438</v>
      </c>
      <c r="C28" s="108">
        <v>0</v>
      </c>
      <c r="D28" s="107">
        <v>0</v>
      </c>
      <c r="E28" s="96"/>
      <c r="F28" s="96"/>
      <c r="G28" s="96"/>
      <c r="H28" s="96"/>
      <c r="I28" s="96"/>
      <c r="J28" s="96"/>
      <c r="K28" s="96"/>
      <c r="L28" s="96"/>
      <c r="M28" s="96"/>
    </row>
    <row r="29" spans="1:13">
      <c r="A29" s="184" t="s">
        <v>439</v>
      </c>
      <c r="B29" s="95" t="s">
        <v>440</v>
      </c>
      <c r="C29" s="108">
        <v>0</v>
      </c>
      <c r="D29" s="107">
        <v>0</v>
      </c>
      <c r="E29" s="96"/>
      <c r="F29" s="96"/>
      <c r="G29" s="96"/>
      <c r="H29" s="96"/>
      <c r="I29" s="96"/>
      <c r="J29" s="96"/>
      <c r="K29" s="96"/>
      <c r="L29" s="96"/>
      <c r="M29" s="96"/>
    </row>
    <row r="30" spans="1:13">
      <c r="A30" s="184" t="s">
        <v>441</v>
      </c>
      <c r="B30" s="95" t="s">
        <v>442</v>
      </c>
      <c r="C30" s="108">
        <v>167</v>
      </c>
      <c r="D30" s="107">
        <v>167</v>
      </c>
      <c r="E30" s="96"/>
      <c r="F30" s="96"/>
      <c r="G30" s="96"/>
      <c r="H30" s="96"/>
      <c r="I30" s="96"/>
      <c r="J30" s="96"/>
      <c r="K30" s="96"/>
      <c r="L30" s="96"/>
      <c r="M30" s="96"/>
    </row>
    <row r="31" spans="1:13">
      <c r="A31" s="184" t="s">
        <v>420</v>
      </c>
      <c r="B31" s="95" t="s">
        <v>443</v>
      </c>
      <c r="C31" s="108">
        <v>0</v>
      </c>
      <c r="D31" s="107">
        <v>0</v>
      </c>
      <c r="E31" s="96"/>
      <c r="F31" s="96"/>
      <c r="G31" s="96"/>
      <c r="H31" s="96"/>
      <c r="I31" s="96"/>
      <c r="J31" s="96"/>
      <c r="K31" s="96"/>
      <c r="L31" s="96"/>
      <c r="M31" s="96"/>
    </row>
    <row r="32" spans="1:13">
      <c r="A32" s="184" t="s">
        <v>444</v>
      </c>
      <c r="B32" s="95" t="s">
        <v>445</v>
      </c>
      <c r="C32" s="108">
        <v>0</v>
      </c>
      <c r="D32" s="107">
        <v>0</v>
      </c>
      <c r="E32" s="96"/>
      <c r="F32" s="96"/>
      <c r="G32" s="96"/>
      <c r="H32" s="96"/>
      <c r="I32" s="96"/>
      <c r="J32" s="96"/>
      <c r="K32" s="96"/>
      <c r="L32" s="96"/>
      <c r="M32" s="96"/>
    </row>
    <row r="33" spans="1:13" ht="16.5" thickBot="1">
      <c r="A33" s="198" t="s">
        <v>446</v>
      </c>
      <c r="B33" s="199" t="s">
        <v>447</v>
      </c>
      <c r="C33" s="382">
        <f>SUM(C23:C32)</f>
        <v>-1058</v>
      </c>
      <c r="D33" s="383">
        <f>SUM(D23:D32)</f>
        <v>-1297</v>
      </c>
      <c r="E33" s="96"/>
      <c r="F33" s="96"/>
      <c r="G33" s="96"/>
      <c r="H33" s="96"/>
      <c r="I33" s="96"/>
      <c r="J33" s="96"/>
      <c r="K33" s="96"/>
      <c r="L33" s="96"/>
      <c r="M33" s="96"/>
    </row>
    <row r="34" spans="1:13">
      <c r="A34" s="192" t="s">
        <v>448</v>
      </c>
      <c r="B34" s="193"/>
      <c r="C34" s="380"/>
      <c r="D34" s="381"/>
    </row>
    <row r="35" spans="1:13">
      <c r="A35" s="184" t="s">
        <v>449</v>
      </c>
      <c r="B35" s="95" t="s">
        <v>450</v>
      </c>
      <c r="C35" s="108">
        <v>0</v>
      </c>
      <c r="D35" s="107">
        <v>0</v>
      </c>
    </row>
    <row r="36" spans="1:13">
      <c r="A36" s="184" t="s">
        <v>451</v>
      </c>
      <c r="B36" s="95" t="s">
        <v>452</v>
      </c>
      <c r="C36" s="108">
        <v>0</v>
      </c>
      <c r="D36" s="107">
        <v>0</v>
      </c>
    </row>
    <row r="37" spans="1:13">
      <c r="A37" s="184" t="s">
        <v>453</v>
      </c>
      <c r="B37" s="95" t="s">
        <v>454</v>
      </c>
      <c r="C37" s="108">
        <v>78</v>
      </c>
      <c r="D37" s="107">
        <v>200</v>
      </c>
    </row>
    <row r="38" spans="1:13">
      <c r="A38" s="184" t="s">
        <v>455</v>
      </c>
      <c r="B38" s="95" t="s">
        <v>456</v>
      </c>
      <c r="C38" s="108">
        <v>-78</v>
      </c>
      <c r="D38" s="107">
        <v>-200</v>
      </c>
    </row>
    <row r="39" spans="1:13">
      <c r="A39" s="184" t="s">
        <v>457</v>
      </c>
      <c r="B39" s="95" t="s">
        <v>458</v>
      </c>
      <c r="C39" s="108">
        <v>0</v>
      </c>
      <c r="D39" s="107">
        <v>0</v>
      </c>
    </row>
    <row r="40" spans="1:13" ht="31.5">
      <c r="A40" s="184" t="s">
        <v>459</v>
      </c>
      <c r="B40" s="95" t="s">
        <v>460</v>
      </c>
      <c r="C40" s="108">
        <v>180</v>
      </c>
      <c r="D40" s="107">
        <v>106</v>
      </c>
    </row>
    <row r="41" spans="1:13">
      <c r="A41" s="184" t="s">
        <v>461</v>
      </c>
      <c r="B41" s="95" t="s">
        <v>462</v>
      </c>
      <c r="C41" s="108">
        <v>-3628</v>
      </c>
      <c r="D41" s="107">
        <v>-3629</v>
      </c>
    </row>
    <row r="42" spans="1:13">
      <c r="A42" s="184" t="s">
        <v>463</v>
      </c>
      <c r="B42" s="95" t="s">
        <v>464</v>
      </c>
      <c r="C42" s="108"/>
      <c r="D42" s="107">
        <v>0</v>
      </c>
      <c r="G42" s="96"/>
      <c r="H42" s="96"/>
    </row>
    <row r="43" spans="1:13" ht="16.5" thickBot="1">
      <c r="A43" s="201" t="s">
        <v>465</v>
      </c>
      <c r="B43" s="202" t="s">
        <v>466</v>
      </c>
      <c r="C43" s="384">
        <f>SUM(C35:C42)</f>
        <v>-3448</v>
      </c>
      <c r="D43" s="385">
        <f>SUM(D35:D42)</f>
        <v>-3523</v>
      </c>
      <c r="G43" s="96"/>
      <c r="H43" s="96"/>
    </row>
    <row r="44" spans="1:13" ht="16.5" thickBot="1">
      <c r="A44" s="205" t="s">
        <v>467</v>
      </c>
      <c r="B44" s="206" t="s">
        <v>468</v>
      </c>
      <c r="C44" s="212">
        <f>C43+C33+C21</f>
        <v>-5103</v>
      </c>
      <c r="D44" s="213">
        <f>D43+D33+D21</f>
        <v>5200</v>
      </c>
      <c r="G44" s="96"/>
      <c r="H44" s="96"/>
    </row>
    <row r="45" spans="1:13" ht="16.5" thickBot="1">
      <c r="A45" s="207" t="s">
        <v>469</v>
      </c>
      <c r="B45" s="208" t="s">
        <v>470</v>
      </c>
      <c r="C45" s="214">
        <v>30680</v>
      </c>
      <c r="D45" s="215">
        <v>25480</v>
      </c>
      <c r="G45" s="96"/>
      <c r="H45" s="96"/>
    </row>
    <row r="46" spans="1:13" ht="16.5" thickBot="1">
      <c r="A46" s="210" t="s">
        <v>471</v>
      </c>
      <c r="B46" s="211" t="s">
        <v>472</v>
      </c>
      <c r="C46" s="216">
        <f>C45+C44</f>
        <v>25577</v>
      </c>
      <c r="D46" s="217">
        <f>D45+D44</f>
        <v>30680</v>
      </c>
      <c r="G46" s="96"/>
      <c r="H46" s="96"/>
    </row>
    <row r="47" spans="1:13">
      <c r="A47" s="209" t="s">
        <v>473</v>
      </c>
      <c r="B47" s="218" t="s">
        <v>474</v>
      </c>
      <c r="C47" s="203">
        <v>18507</v>
      </c>
      <c r="D47" s="204">
        <v>24211</v>
      </c>
      <c r="G47" s="96"/>
      <c r="H47" s="96"/>
    </row>
    <row r="48" spans="1:13" ht="16.5" thickBot="1">
      <c r="A48" s="185" t="s">
        <v>475</v>
      </c>
      <c r="B48" s="219" t="s">
        <v>476</v>
      </c>
      <c r="C48" s="186">
        <v>7070</v>
      </c>
      <c r="D48" s="187">
        <v>6969</v>
      </c>
      <c r="G48" s="96"/>
      <c r="H48" s="96"/>
    </row>
    <row r="49" spans="1:13">
      <c r="B49" s="97"/>
      <c r="C49" s="96"/>
      <c r="D49" s="96"/>
      <c r="G49" s="96"/>
      <c r="H49" s="96"/>
    </row>
    <row r="50" spans="1:13">
      <c r="A50" s="409" t="s">
        <v>477</v>
      </c>
      <c r="G50" s="96"/>
      <c r="H50" s="96"/>
    </row>
    <row r="51" spans="1:13">
      <c r="A51" s="440" t="s">
        <v>478</v>
      </c>
      <c r="B51" s="440"/>
      <c r="C51" s="440"/>
      <c r="D51" s="440"/>
      <c r="G51" s="96"/>
      <c r="H51" s="96"/>
    </row>
    <row r="52" spans="1:13">
      <c r="A52" s="410"/>
      <c r="B52" s="410"/>
      <c r="C52" s="410"/>
      <c r="D52" s="410"/>
      <c r="G52" s="96"/>
      <c r="H52" s="96"/>
    </row>
    <row r="53" spans="1:13">
      <c r="A53" s="410"/>
      <c r="B53" s="410"/>
      <c r="C53" s="410"/>
      <c r="D53" s="410"/>
      <c r="G53" s="96"/>
      <c r="H53" s="96"/>
    </row>
    <row r="54" spans="1:13" s="32" customFormat="1">
      <c r="A54" s="411" t="s">
        <v>5</v>
      </c>
      <c r="B54" s="436">
        <f>pdeReportingDate</f>
        <v>46038</v>
      </c>
      <c r="C54" s="436"/>
      <c r="D54" s="436"/>
      <c r="E54" s="436"/>
      <c r="F54" s="414"/>
      <c r="G54" s="414"/>
      <c r="H54" s="414"/>
      <c r="M54" s="69"/>
    </row>
    <row r="55" spans="1:13" s="32" customFormat="1">
      <c r="A55" s="411"/>
      <c r="B55" s="436"/>
      <c r="C55" s="436"/>
      <c r="D55" s="436"/>
      <c r="E55" s="436"/>
      <c r="F55" s="38"/>
      <c r="G55" s="38"/>
      <c r="H55" s="38"/>
      <c r="M55" s="69"/>
    </row>
    <row r="56" spans="1:13" s="32" customFormat="1">
      <c r="A56" s="412" t="s">
        <v>290</v>
      </c>
      <c r="B56" s="437" t="str">
        <f>authorName</f>
        <v xml:space="preserve">Стефка Георгиева Маркова </v>
      </c>
      <c r="C56" s="437"/>
      <c r="D56" s="437"/>
      <c r="E56" s="437"/>
      <c r="F56" s="54"/>
      <c r="G56" s="54"/>
      <c r="H56" s="54"/>
    </row>
    <row r="57" spans="1:13" s="32" customFormat="1">
      <c r="A57" s="412"/>
      <c r="B57" s="437"/>
      <c r="C57" s="437"/>
      <c r="D57" s="437"/>
      <c r="E57" s="437"/>
      <c r="F57" s="54"/>
      <c r="G57" s="54"/>
      <c r="H57" s="54"/>
    </row>
    <row r="58" spans="1:13" s="32" customFormat="1">
      <c r="A58" s="412" t="s">
        <v>10</v>
      </c>
      <c r="B58" s="437"/>
      <c r="C58" s="437"/>
      <c r="D58" s="437"/>
      <c r="E58" s="437"/>
      <c r="F58" s="54"/>
      <c r="G58" s="54"/>
      <c r="H58" s="54"/>
    </row>
    <row r="59" spans="1:13" s="26" customFormat="1">
      <c r="A59" s="413"/>
      <c r="B59" s="435" t="s">
        <v>291</v>
      </c>
      <c r="C59" s="435"/>
      <c r="D59" s="435"/>
      <c r="E59" s="435"/>
      <c r="F59" s="312"/>
      <c r="G59" s="34"/>
      <c r="H59" s="32"/>
    </row>
    <row r="60" spans="1:13">
      <c r="A60" s="413"/>
      <c r="B60" s="435" t="s">
        <v>291</v>
      </c>
      <c r="C60" s="435"/>
      <c r="D60" s="435"/>
      <c r="E60" s="435"/>
      <c r="F60" s="312"/>
      <c r="G60" s="34"/>
      <c r="H60" s="32"/>
    </row>
    <row r="61" spans="1:13">
      <c r="A61" s="413"/>
      <c r="B61" s="435" t="s">
        <v>291</v>
      </c>
      <c r="C61" s="435"/>
      <c r="D61" s="435"/>
      <c r="E61" s="435"/>
      <c r="F61" s="312"/>
      <c r="G61" s="34"/>
      <c r="H61" s="32"/>
    </row>
    <row r="62" spans="1:13">
      <c r="A62" s="413"/>
      <c r="B62" s="435" t="s">
        <v>291</v>
      </c>
      <c r="C62" s="435"/>
      <c r="D62" s="435"/>
      <c r="E62" s="435"/>
      <c r="F62" s="312"/>
      <c r="G62" s="34"/>
      <c r="H62" s="32"/>
    </row>
    <row r="63" spans="1:13">
      <c r="A63" s="413"/>
      <c r="B63" s="435"/>
      <c r="C63" s="435"/>
      <c r="D63" s="435"/>
      <c r="E63" s="435"/>
      <c r="F63" s="312"/>
      <c r="G63" s="34"/>
      <c r="H63" s="32"/>
    </row>
    <row r="64" spans="1:13">
      <c r="A64" s="413"/>
      <c r="B64" s="435"/>
      <c r="C64" s="435"/>
      <c r="D64" s="435"/>
      <c r="E64" s="435"/>
      <c r="F64" s="312"/>
      <c r="G64" s="34"/>
      <c r="H64" s="32"/>
    </row>
    <row r="65" spans="1:8">
      <c r="A65" s="413"/>
      <c r="B65" s="435"/>
      <c r="C65" s="435"/>
      <c r="D65" s="435"/>
      <c r="E65" s="435"/>
      <c r="F65" s="312"/>
      <c r="G65" s="34"/>
      <c r="H65" s="32"/>
    </row>
    <row r="66" spans="1:8">
      <c r="G66" s="96"/>
      <c r="H66" s="96"/>
    </row>
    <row r="67" spans="1:8">
      <c r="G67" s="96"/>
      <c r="H67" s="96"/>
    </row>
    <row r="68" spans="1:8">
      <c r="G68" s="96"/>
      <c r="H68" s="96"/>
    </row>
    <row r="69" spans="1:8">
      <c r="G69" s="96"/>
      <c r="H69" s="96"/>
    </row>
    <row r="70" spans="1:8">
      <c r="G70" s="96"/>
      <c r="H70" s="96"/>
    </row>
    <row r="71" spans="1:8">
      <c r="G71" s="96"/>
      <c r="H71" s="96"/>
    </row>
    <row r="72" spans="1:8">
      <c r="G72" s="96"/>
      <c r="H72" s="96"/>
    </row>
    <row r="73" spans="1:8">
      <c r="G73" s="96"/>
      <c r="H73" s="96"/>
    </row>
    <row r="74" spans="1:8">
      <c r="G74" s="96"/>
      <c r="H74" s="96"/>
    </row>
    <row r="75" spans="1:8">
      <c r="G75" s="96"/>
      <c r="H75" s="96"/>
    </row>
    <row r="76" spans="1:8">
      <c r="G76" s="96"/>
      <c r="H76" s="96"/>
    </row>
    <row r="77" spans="1:8">
      <c r="G77" s="96"/>
      <c r="H77" s="96"/>
    </row>
    <row r="78" spans="1:8">
      <c r="G78" s="96"/>
      <c r="H78" s="96"/>
    </row>
    <row r="79" spans="1:8">
      <c r="G79" s="96"/>
      <c r="H79" s="96"/>
    </row>
    <row r="80" spans="1:8">
      <c r="G80" s="96"/>
      <c r="H80" s="96"/>
    </row>
    <row r="81" spans="7:8">
      <c r="G81" s="96"/>
      <c r="H81" s="96"/>
    </row>
    <row r="82" spans="7:8">
      <c r="G82" s="96"/>
      <c r="H82" s="96"/>
    </row>
    <row r="83" spans="7:8">
      <c r="G83" s="96"/>
      <c r="H83" s="96"/>
    </row>
    <row r="84" spans="7:8">
      <c r="G84" s="96"/>
      <c r="H84" s="96"/>
    </row>
    <row r="85" spans="7:8">
      <c r="G85" s="96"/>
      <c r="H85" s="96"/>
    </row>
    <row r="86" spans="7:8">
      <c r="G86" s="96"/>
      <c r="H86" s="96"/>
    </row>
    <row r="87" spans="7:8">
      <c r="G87" s="96"/>
      <c r="H87" s="96"/>
    </row>
    <row r="88" spans="7:8">
      <c r="G88" s="96"/>
      <c r="H88" s="96"/>
    </row>
    <row r="89" spans="7:8">
      <c r="G89" s="96"/>
      <c r="H89" s="96"/>
    </row>
    <row r="90" spans="7:8">
      <c r="G90" s="96"/>
      <c r="H90" s="96"/>
    </row>
    <row r="91" spans="7:8">
      <c r="G91" s="96"/>
      <c r="H91" s="96"/>
    </row>
    <row r="92" spans="7:8">
      <c r="G92" s="96"/>
      <c r="H92" s="96"/>
    </row>
    <row r="93" spans="7:8">
      <c r="G93" s="96"/>
      <c r="H93" s="96"/>
    </row>
    <row r="94" spans="7:8">
      <c r="G94" s="96"/>
      <c r="H94" s="96"/>
    </row>
    <row r="95" spans="7:8">
      <c r="G95" s="96"/>
      <c r="H95" s="96"/>
    </row>
    <row r="96" spans="7:8">
      <c r="G96" s="96"/>
      <c r="H96" s="96"/>
    </row>
    <row r="97" spans="7:8">
      <c r="G97" s="96"/>
      <c r="H97" s="96"/>
    </row>
    <row r="98" spans="7:8">
      <c r="G98" s="96"/>
      <c r="H98" s="96"/>
    </row>
    <row r="99" spans="7:8">
      <c r="G99" s="96"/>
      <c r="H99" s="96"/>
    </row>
    <row r="100" spans="7:8">
      <c r="G100" s="96"/>
      <c r="H100" s="96"/>
    </row>
    <row r="101" spans="7:8">
      <c r="G101" s="96"/>
      <c r="H101" s="96"/>
    </row>
  </sheetData>
  <sheetProtection insertRows="0"/>
  <mergeCells count="13">
    <mergeCell ref="A51:D51"/>
    <mergeCell ref="B59:E59"/>
    <mergeCell ref="B60:E60"/>
    <mergeCell ref="B61:E61"/>
    <mergeCell ref="B62:E62"/>
    <mergeCell ref="B63:E63"/>
    <mergeCell ref="B64:E64"/>
    <mergeCell ref="B65:E65"/>
    <mergeCell ref="B54:E54"/>
    <mergeCell ref="B55:E55"/>
    <mergeCell ref="B56:E56"/>
    <mergeCell ref="B57:E57"/>
    <mergeCell ref="B58:E58"/>
  </mergeCells>
  <phoneticPr fontId="18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:D48 C45:D4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:D42 C11:D20 C23:D32">
      <formula1>-999999999999999</formula1>
      <formula2>999999999</formula2>
    </dataValidation>
  </dataValidations>
  <printOptions horizontalCentered="1" verticalCentered="1"/>
  <pageMargins left="0.74803149606299213" right="0.74803149606299213" top="1.1023622047244095" bottom="0.98425196850393704" header="0.51181102362204722" footer="0.51181102362204722"/>
  <pageSetup paperSize="9" scale="67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N49"/>
  <sheetViews>
    <sheetView view="pageBreakPreview" topLeftCell="B19" zoomScaleSheetLayoutView="100" workbookViewId="0">
      <selection activeCell="I21" sqref="I21"/>
    </sheetView>
  </sheetViews>
  <sheetFormatPr defaultColWidth="9.28515625" defaultRowHeight="15.75"/>
  <cols>
    <col min="1" max="1" width="50.7109375" style="302" customWidth="1"/>
    <col min="2" max="2" width="10.7109375" style="303" customWidth="1"/>
    <col min="3" max="3" width="10.7109375" style="87" customWidth="1"/>
    <col min="4" max="4" width="12.7109375" style="87" customWidth="1"/>
    <col min="5" max="8" width="11.7109375" style="87" customWidth="1"/>
    <col min="9" max="10" width="10.7109375" style="87" customWidth="1"/>
    <col min="11" max="11" width="11.140625" style="87" customWidth="1"/>
    <col min="12" max="12" width="14.7109375" style="87" customWidth="1"/>
    <col min="13" max="13" width="16.85546875" style="87" customWidth="1"/>
    <col min="14" max="14" width="11" style="87" customWidth="1"/>
    <col min="15" max="16384" width="9.28515625" style="87"/>
  </cols>
  <sheetData>
    <row r="1" spans="1:14">
      <c r="A1" s="16" t="s">
        <v>479</v>
      </c>
      <c r="B1" s="16"/>
      <c r="C1" s="16"/>
      <c r="D1" s="35"/>
      <c r="E1" s="16"/>
      <c r="F1" s="16"/>
      <c r="G1" s="23"/>
      <c r="H1" s="23"/>
      <c r="I1" s="11"/>
    </row>
    <row r="2" spans="1:14">
      <c r="A2" s="48" t="str">
        <f>CONCATENATE("(",LOWER(reportConsolidation),")")</f>
        <v>(на индивидуална основа)</v>
      </c>
      <c r="B2" s="16"/>
      <c r="C2" s="16"/>
      <c r="D2" s="35"/>
      <c r="E2" s="16"/>
      <c r="F2" s="16"/>
      <c r="G2" s="49"/>
      <c r="H2" s="49"/>
      <c r="I2" s="82"/>
    </row>
    <row r="3" spans="1:14">
      <c r="A3" s="13"/>
      <c r="B3" s="16"/>
      <c r="C3" s="16"/>
      <c r="D3" s="16"/>
      <c r="E3" s="16"/>
      <c r="F3" s="35"/>
      <c r="G3" s="23"/>
      <c r="H3" s="23"/>
      <c r="I3" s="11"/>
    </row>
    <row r="4" spans="1:14">
      <c r="A4" s="51" t="str">
        <f>CONCATENATE("на ",UPPER(pdeName))</f>
        <v>на "ЕМКА" АД</v>
      </c>
      <c r="B4" s="16"/>
      <c r="C4" s="16"/>
      <c r="D4" s="16"/>
      <c r="E4" s="16"/>
      <c r="F4" s="35"/>
      <c r="G4" s="268"/>
      <c r="H4" s="268"/>
      <c r="I4" s="11"/>
      <c r="K4" s="37"/>
      <c r="L4" s="38"/>
    </row>
    <row r="5" spans="1:14">
      <c r="A5" s="51" t="str">
        <f>CONCATENATE("ЕИК по БУЛСТАТ: ", pdeBulstat)</f>
        <v>ЕИК по БУЛСТАТ: 107001173</v>
      </c>
      <c r="B5" s="269"/>
      <c r="C5" s="270"/>
      <c r="D5" s="270"/>
      <c r="E5" s="270"/>
      <c r="F5" s="270"/>
      <c r="G5" s="270"/>
      <c r="H5" s="270"/>
      <c r="I5" s="33"/>
      <c r="K5" s="53"/>
      <c r="L5" s="54"/>
    </row>
    <row r="6" spans="1:14">
      <c r="A6" s="51" t="str">
        <f>CONCATENATE("към ",TEXT(endDate,"dd.mm.yyyy")," г.")</f>
        <v>към 31.12.2025 г.</v>
      </c>
      <c r="B6" s="23"/>
      <c r="C6" s="13"/>
      <c r="D6" s="13"/>
      <c r="E6" s="13"/>
      <c r="F6" s="23"/>
      <c r="G6" s="268"/>
      <c r="H6" s="268"/>
      <c r="I6" s="84"/>
      <c r="K6" s="53"/>
      <c r="L6" s="56"/>
    </row>
    <row r="7" spans="1:14" ht="16.5" thickBot="1">
      <c r="A7" s="83"/>
      <c r="B7" s="11"/>
      <c r="C7" s="83"/>
      <c r="D7" s="83"/>
      <c r="E7" s="83"/>
      <c r="F7" s="85"/>
      <c r="G7" s="85"/>
      <c r="H7" s="85"/>
      <c r="M7" s="28" t="s">
        <v>480</v>
      </c>
    </row>
    <row r="8" spans="1:14" s="274" customFormat="1" ht="31.5">
      <c r="A8" s="445" t="s">
        <v>481</v>
      </c>
      <c r="B8" s="448" t="s">
        <v>482</v>
      </c>
      <c r="C8" s="441" t="s">
        <v>483</v>
      </c>
      <c r="D8" s="271" t="s">
        <v>484</v>
      </c>
      <c r="E8" s="271"/>
      <c r="F8" s="271"/>
      <c r="G8" s="271"/>
      <c r="H8" s="271"/>
      <c r="I8" s="271" t="s">
        <v>485</v>
      </c>
      <c r="J8" s="271"/>
      <c r="K8" s="441" t="s">
        <v>486</v>
      </c>
      <c r="L8" s="441" t="s">
        <v>487</v>
      </c>
      <c r="M8" s="272"/>
      <c r="N8" s="273"/>
    </row>
    <row r="9" spans="1:14" s="274" customFormat="1" ht="31.5">
      <c r="A9" s="446"/>
      <c r="B9" s="449"/>
      <c r="C9" s="442"/>
      <c r="D9" s="444" t="s">
        <v>488</v>
      </c>
      <c r="E9" s="444" t="s">
        <v>489</v>
      </c>
      <c r="F9" s="276" t="s">
        <v>490</v>
      </c>
      <c r="G9" s="276"/>
      <c r="H9" s="276"/>
      <c r="I9" s="451" t="s">
        <v>491</v>
      </c>
      <c r="J9" s="451" t="s">
        <v>492</v>
      </c>
      <c r="K9" s="442"/>
      <c r="L9" s="442"/>
      <c r="M9" s="277" t="s">
        <v>493</v>
      </c>
      <c r="N9" s="273"/>
    </row>
    <row r="10" spans="1:14" s="274" customFormat="1" ht="31.5">
      <c r="A10" s="447"/>
      <c r="B10" s="450"/>
      <c r="C10" s="443"/>
      <c r="D10" s="444"/>
      <c r="E10" s="444"/>
      <c r="F10" s="275" t="s">
        <v>494</v>
      </c>
      <c r="G10" s="275" t="s">
        <v>495</v>
      </c>
      <c r="H10" s="275" t="s">
        <v>496</v>
      </c>
      <c r="I10" s="443"/>
      <c r="J10" s="443"/>
      <c r="K10" s="443"/>
      <c r="L10" s="443"/>
      <c r="M10" s="278"/>
      <c r="N10" s="273"/>
    </row>
    <row r="11" spans="1:14" s="274" customFormat="1" ht="16.5" thickBot="1">
      <c r="A11" s="279" t="s">
        <v>31</v>
      </c>
      <c r="B11" s="280"/>
      <c r="C11" s="281">
        <v>1</v>
      </c>
      <c r="D11" s="281">
        <v>2</v>
      </c>
      <c r="E11" s="281">
        <v>3</v>
      </c>
      <c r="F11" s="281">
        <v>4</v>
      </c>
      <c r="G11" s="281">
        <v>5</v>
      </c>
      <c r="H11" s="281">
        <v>6</v>
      </c>
      <c r="I11" s="281">
        <v>7</v>
      </c>
      <c r="J11" s="281">
        <v>8</v>
      </c>
      <c r="K11" s="281">
        <v>9</v>
      </c>
      <c r="L11" s="281">
        <v>10</v>
      </c>
      <c r="M11" s="282">
        <v>11</v>
      </c>
    </row>
    <row r="12" spans="1:14" s="274" customFormat="1">
      <c r="A12" s="283" t="s">
        <v>497</v>
      </c>
      <c r="B12" s="284"/>
      <c r="C12" s="220" t="s">
        <v>64</v>
      </c>
      <c r="D12" s="220" t="s">
        <v>64</v>
      </c>
      <c r="E12" s="220" t="s">
        <v>75</v>
      </c>
      <c r="F12" s="220" t="s">
        <v>82</v>
      </c>
      <c r="G12" s="220" t="s">
        <v>86</v>
      </c>
      <c r="H12" s="220" t="s">
        <v>90</v>
      </c>
      <c r="I12" s="220" t="s">
        <v>103</v>
      </c>
      <c r="J12" s="220" t="s">
        <v>106</v>
      </c>
      <c r="K12" s="285" t="s">
        <v>498</v>
      </c>
      <c r="L12" s="284" t="s">
        <v>129</v>
      </c>
      <c r="M12" s="286" t="s">
        <v>137</v>
      </c>
      <c r="N12" s="418"/>
    </row>
    <row r="13" spans="1:14">
      <c r="A13" s="287" t="s">
        <v>499</v>
      </c>
      <c r="B13" s="288" t="s">
        <v>500</v>
      </c>
      <c r="C13" s="319">
        <f>'1-Баланс'!H18</f>
        <v>43399</v>
      </c>
      <c r="D13" s="319">
        <f>'1-Баланс'!H20</f>
        <v>335</v>
      </c>
      <c r="E13" s="319">
        <f>'1-Баланс'!H21</f>
        <v>0</v>
      </c>
      <c r="F13" s="319">
        <f>'1-Баланс'!H23</f>
        <v>4005</v>
      </c>
      <c r="G13" s="319">
        <f>'1-Баланс'!H24</f>
        <v>0</v>
      </c>
      <c r="H13" s="320"/>
      <c r="I13" s="319">
        <f>'1-Баланс'!H29+'1-Баланс'!H32</f>
        <v>18441</v>
      </c>
      <c r="J13" s="319">
        <f>'1-Баланс'!H30+'1-Баланс'!H33</f>
        <v>0</v>
      </c>
      <c r="K13" s="320"/>
      <c r="L13" s="319">
        <f>SUM(C13:K13)</f>
        <v>66180</v>
      </c>
      <c r="M13" s="321">
        <f>'1-Баланс'!H40</f>
        <v>0</v>
      </c>
      <c r="N13" s="86"/>
    </row>
    <row r="14" spans="1:14">
      <c r="A14" s="287" t="s">
        <v>501</v>
      </c>
      <c r="B14" s="290" t="s">
        <v>502</v>
      </c>
      <c r="C14" s="88">
        <f>C15+C16</f>
        <v>0</v>
      </c>
      <c r="D14" s="88">
        <f t="shared" ref="D14:M14" si="0">D15+D16</f>
        <v>0</v>
      </c>
      <c r="E14" s="88">
        <f t="shared" si="0"/>
        <v>0</v>
      </c>
      <c r="F14" s="88">
        <f t="shared" si="0"/>
        <v>0</v>
      </c>
      <c r="G14" s="88">
        <f t="shared" si="0"/>
        <v>0</v>
      </c>
      <c r="H14" s="88">
        <f t="shared" si="0"/>
        <v>0</v>
      </c>
      <c r="I14" s="88">
        <f t="shared" si="0"/>
        <v>0</v>
      </c>
      <c r="J14" s="88">
        <f t="shared" si="0"/>
        <v>0</v>
      </c>
      <c r="K14" s="88">
        <f t="shared" si="0"/>
        <v>0</v>
      </c>
      <c r="L14" s="88">
        <f t="shared" ref="L14:L34" si="1">SUM(C14:K14)</f>
        <v>0</v>
      </c>
      <c r="M14" s="221">
        <f t="shared" si="0"/>
        <v>0</v>
      </c>
    </row>
    <row r="15" spans="1:14">
      <c r="A15" s="289" t="s">
        <v>503</v>
      </c>
      <c r="B15" s="290" t="s">
        <v>504</v>
      </c>
      <c r="C15" s="222"/>
      <c r="D15" s="222"/>
      <c r="E15" s="222"/>
      <c r="F15" s="222"/>
      <c r="G15" s="222"/>
      <c r="H15" s="222"/>
      <c r="I15" s="222"/>
      <c r="J15" s="222"/>
      <c r="K15" s="222"/>
      <c r="L15" s="319">
        <f t="shared" si="1"/>
        <v>0</v>
      </c>
      <c r="M15" s="223"/>
    </row>
    <row r="16" spans="1:14">
      <c r="A16" s="289" t="s">
        <v>505</v>
      </c>
      <c r="B16" s="290" t="s">
        <v>506</v>
      </c>
      <c r="C16" s="222"/>
      <c r="D16" s="222"/>
      <c r="E16" s="222"/>
      <c r="F16" s="222"/>
      <c r="G16" s="222"/>
      <c r="H16" s="222"/>
      <c r="I16" s="222"/>
      <c r="J16" s="222"/>
      <c r="K16" s="222"/>
      <c r="L16" s="319">
        <f t="shared" si="1"/>
        <v>0</v>
      </c>
      <c r="M16" s="223"/>
    </row>
    <row r="17" spans="1:14" ht="31.5">
      <c r="A17" s="287" t="s">
        <v>507</v>
      </c>
      <c r="B17" s="288" t="s">
        <v>508</v>
      </c>
      <c r="C17" s="319">
        <f>C13+C14</f>
        <v>43399</v>
      </c>
      <c r="D17" s="319">
        <f t="shared" ref="D17:M17" si="2">D13+D14</f>
        <v>335</v>
      </c>
      <c r="E17" s="319">
        <f t="shared" si="2"/>
        <v>0</v>
      </c>
      <c r="F17" s="319">
        <f t="shared" si="2"/>
        <v>4005</v>
      </c>
      <c r="G17" s="319">
        <f t="shared" si="2"/>
        <v>0</v>
      </c>
      <c r="H17" s="319">
        <f t="shared" si="2"/>
        <v>0</v>
      </c>
      <c r="I17" s="319">
        <f t="shared" si="2"/>
        <v>18441</v>
      </c>
      <c r="J17" s="319">
        <f t="shared" si="2"/>
        <v>0</v>
      </c>
      <c r="K17" s="319">
        <f t="shared" si="2"/>
        <v>0</v>
      </c>
      <c r="L17" s="319">
        <f t="shared" si="1"/>
        <v>66180</v>
      </c>
      <c r="M17" s="321">
        <f t="shared" si="2"/>
        <v>0</v>
      </c>
    </row>
    <row r="18" spans="1:14">
      <c r="A18" s="287" t="s">
        <v>509</v>
      </c>
      <c r="B18" s="288" t="s">
        <v>510</v>
      </c>
      <c r="C18" s="379"/>
      <c r="D18" s="379"/>
      <c r="E18" s="379"/>
      <c r="F18" s="379"/>
      <c r="G18" s="379"/>
      <c r="H18" s="379"/>
      <c r="I18" s="319">
        <f>+'1-Баланс'!G32</f>
        <v>9996</v>
      </c>
      <c r="J18" s="319">
        <f>+'1-Баланс'!G33</f>
        <v>0</v>
      </c>
      <c r="K18" s="320"/>
      <c r="L18" s="319">
        <f t="shared" si="1"/>
        <v>9996</v>
      </c>
      <c r="M18" s="367"/>
    </row>
    <row r="19" spans="1:14">
      <c r="A19" s="289" t="s">
        <v>511</v>
      </c>
      <c r="B19" s="290" t="s">
        <v>512</v>
      </c>
      <c r="C19" s="88">
        <f>C20+C21</f>
        <v>0</v>
      </c>
      <c r="D19" s="88">
        <f>D20+D21</f>
        <v>0</v>
      </c>
      <c r="E19" s="88">
        <f>E20+E21</f>
        <v>0</v>
      </c>
      <c r="F19" s="88">
        <f t="shared" ref="F19:K19" si="3">F20+F21</f>
        <v>0</v>
      </c>
      <c r="G19" s="88">
        <f t="shared" si="3"/>
        <v>0</v>
      </c>
      <c r="H19" s="88">
        <f t="shared" si="3"/>
        <v>0</v>
      </c>
      <c r="I19" s="88">
        <f t="shared" si="3"/>
        <v>-3655</v>
      </c>
      <c r="J19" s="88">
        <f>J20+J21</f>
        <v>0</v>
      </c>
      <c r="K19" s="88">
        <f t="shared" si="3"/>
        <v>0</v>
      </c>
      <c r="L19" s="319">
        <f t="shared" si="1"/>
        <v>-3655</v>
      </c>
      <c r="M19" s="221">
        <f>M20+M21</f>
        <v>0</v>
      </c>
    </row>
    <row r="20" spans="1:14">
      <c r="A20" s="291" t="s">
        <v>513</v>
      </c>
      <c r="B20" s="292" t="s">
        <v>514</v>
      </c>
      <c r="C20" s="222"/>
      <c r="D20" s="222"/>
      <c r="E20" s="222"/>
      <c r="F20" s="222"/>
      <c r="G20" s="222"/>
      <c r="H20" s="222"/>
      <c r="I20" s="222">
        <v>-3655</v>
      </c>
      <c r="J20" s="222"/>
      <c r="K20" s="222"/>
      <c r="L20" s="319">
        <f>SUM(C20:K20)</f>
        <v>-3655</v>
      </c>
      <c r="M20" s="223"/>
    </row>
    <row r="21" spans="1:14">
      <c r="A21" s="291" t="s">
        <v>515</v>
      </c>
      <c r="B21" s="292" t="s">
        <v>516</v>
      </c>
      <c r="C21" s="222"/>
      <c r="D21" s="222"/>
      <c r="E21" s="222"/>
      <c r="F21" s="222"/>
      <c r="G21" s="222"/>
      <c r="H21" s="222"/>
      <c r="I21" s="222"/>
      <c r="J21" s="222"/>
      <c r="K21" s="222"/>
      <c r="L21" s="319">
        <f t="shared" si="1"/>
        <v>0</v>
      </c>
      <c r="M21" s="223"/>
    </row>
    <row r="22" spans="1:14">
      <c r="A22" s="289" t="s">
        <v>517</v>
      </c>
      <c r="B22" s="290" t="s">
        <v>518</v>
      </c>
      <c r="C22" s="222"/>
      <c r="D22" s="222"/>
      <c r="E22" s="222"/>
      <c r="F22" s="222"/>
      <c r="G22" s="222"/>
      <c r="H22" s="222"/>
      <c r="I22" s="222"/>
      <c r="J22" s="222"/>
      <c r="K22" s="222"/>
      <c r="L22" s="319">
        <f t="shared" si="1"/>
        <v>0</v>
      </c>
      <c r="M22" s="223"/>
    </row>
    <row r="23" spans="1:14" ht="31.5">
      <c r="A23" s="289" t="s">
        <v>519</v>
      </c>
      <c r="B23" s="290" t="s">
        <v>520</v>
      </c>
      <c r="C23" s="88">
        <f>C24-C25</f>
        <v>0</v>
      </c>
      <c r="D23" s="88">
        <f t="shared" ref="D23:M23" si="4">D24-D25</f>
        <v>0</v>
      </c>
      <c r="E23" s="88">
        <f t="shared" si="4"/>
        <v>0</v>
      </c>
      <c r="F23" s="88">
        <f t="shared" si="4"/>
        <v>0</v>
      </c>
      <c r="G23" s="88">
        <f t="shared" si="4"/>
        <v>0</v>
      </c>
      <c r="H23" s="88">
        <f t="shared" si="4"/>
        <v>0</v>
      </c>
      <c r="I23" s="88">
        <f t="shared" si="4"/>
        <v>0</v>
      </c>
      <c r="J23" s="88">
        <f t="shared" si="4"/>
        <v>0</v>
      </c>
      <c r="K23" s="88">
        <f t="shared" si="4"/>
        <v>0</v>
      </c>
      <c r="L23" s="319">
        <f t="shared" si="1"/>
        <v>0</v>
      </c>
      <c r="M23" s="221">
        <f t="shared" si="4"/>
        <v>0</v>
      </c>
    </row>
    <row r="24" spans="1:14">
      <c r="A24" s="289" t="s">
        <v>521</v>
      </c>
      <c r="B24" s="290" t="s">
        <v>522</v>
      </c>
      <c r="C24" s="222"/>
      <c r="D24" s="222"/>
      <c r="E24" s="222"/>
      <c r="F24" s="222"/>
      <c r="G24" s="222"/>
      <c r="H24" s="222"/>
      <c r="I24" s="222"/>
      <c r="J24" s="222"/>
      <c r="K24" s="222"/>
      <c r="L24" s="319">
        <f t="shared" si="1"/>
        <v>0</v>
      </c>
      <c r="M24" s="223"/>
    </row>
    <row r="25" spans="1:14">
      <c r="A25" s="289" t="s">
        <v>523</v>
      </c>
      <c r="B25" s="290" t="s">
        <v>524</v>
      </c>
      <c r="C25" s="222"/>
      <c r="D25" s="222"/>
      <c r="E25" s="222"/>
      <c r="F25" s="222"/>
      <c r="G25" s="222"/>
      <c r="H25" s="222"/>
      <c r="I25" s="222"/>
      <c r="J25" s="222"/>
      <c r="K25" s="222"/>
      <c r="L25" s="319">
        <f t="shared" si="1"/>
        <v>0</v>
      </c>
      <c r="M25" s="223"/>
    </row>
    <row r="26" spans="1:14" ht="31.5">
      <c r="A26" s="289" t="s">
        <v>525</v>
      </c>
      <c r="B26" s="290" t="s">
        <v>526</v>
      </c>
      <c r="C26" s="88">
        <f>C27-C28</f>
        <v>0</v>
      </c>
      <c r="D26" s="88">
        <f t="shared" ref="D26:M26" si="5">D27-D28</f>
        <v>0</v>
      </c>
      <c r="E26" s="88">
        <f t="shared" si="5"/>
        <v>0</v>
      </c>
      <c r="F26" s="88">
        <f t="shared" si="5"/>
        <v>0</v>
      </c>
      <c r="G26" s="88">
        <f t="shared" si="5"/>
        <v>0</v>
      </c>
      <c r="H26" s="88">
        <f t="shared" si="5"/>
        <v>0</v>
      </c>
      <c r="I26" s="88">
        <f t="shared" si="5"/>
        <v>0</v>
      </c>
      <c r="J26" s="88">
        <f t="shared" si="5"/>
        <v>0</v>
      </c>
      <c r="K26" s="88">
        <f t="shared" si="5"/>
        <v>0</v>
      </c>
      <c r="L26" s="319">
        <f t="shared" si="1"/>
        <v>0</v>
      </c>
      <c r="M26" s="221">
        <f t="shared" si="5"/>
        <v>0</v>
      </c>
    </row>
    <row r="27" spans="1:14">
      <c r="A27" s="289" t="s">
        <v>521</v>
      </c>
      <c r="B27" s="290" t="s">
        <v>527</v>
      </c>
      <c r="C27" s="222"/>
      <c r="D27" s="222"/>
      <c r="E27" s="222"/>
      <c r="F27" s="222"/>
      <c r="G27" s="222"/>
      <c r="H27" s="222"/>
      <c r="I27" s="222"/>
      <c r="J27" s="222"/>
      <c r="K27" s="222"/>
      <c r="L27" s="319">
        <f t="shared" si="1"/>
        <v>0</v>
      </c>
      <c r="M27" s="223"/>
    </row>
    <row r="28" spans="1:14">
      <c r="A28" s="289" t="s">
        <v>523</v>
      </c>
      <c r="B28" s="290" t="s">
        <v>528</v>
      </c>
      <c r="C28" s="222"/>
      <c r="D28" s="222"/>
      <c r="E28" s="222"/>
      <c r="F28" s="222"/>
      <c r="G28" s="222"/>
      <c r="H28" s="222"/>
      <c r="I28" s="222"/>
      <c r="J28" s="222"/>
      <c r="K28" s="222"/>
      <c r="L28" s="319">
        <f t="shared" si="1"/>
        <v>0</v>
      </c>
      <c r="M28" s="223"/>
    </row>
    <row r="29" spans="1:14">
      <c r="A29" s="289" t="s">
        <v>529</v>
      </c>
      <c r="B29" s="290" t="s">
        <v>530</v>
      </c>
      <c r="C29" s="222"/>
      <c r="D29" s="222"/>
      <c r="E29" s="222"/>
      <c r="F29" s="222"/>
      <c r="G29" s="222"/>
      <c r="H29" s="222"/>
      <c r="I29" s="222"/>
      <c r="J29" s="222"/>
      <c r="K29" s="222"/>
      <c r="L29" s="319">
        <f t="shared" si="1"/>
        <v>0</v>
      </c>
      <c r="M29" s="223"/>
    </row>
    <row r="30" spans="1:14">
      <c r="A30" s="289" t="s">
        <v>531</v>
      </c>
      <c r="B30" s="290" t="s">
        <v>532</v>
      </c>
      <c r="C30" s="222"/>
      <c r="D30" s="222"/>
      <c r="E30" s="222"/>
      <c r="F30" s="222"/>
      <c r="G30" s="222"/>
      <c r="H30" s="222"/>
      <c r="I30" s="222"/>
      <c r="J30" s="222"/>
      <c r="K30" s="222"/>
      <c r="L30" s="319">
        <f t="shared" si="1"/>
        <v>0</v>
      </c>
      <c r="M30" s="223"/>
    </row>
    <row r="31" spans="1:14">
      <c r="A31" s="287" t="s">
        <v>533</v>
      </c>
      <c r="B31" s="288" t="s">
        <v>534</v>
      </c>
      <c r="C31" s="319">
        <f>C19+C22+C23+C26+C30+C29+C17+C18</f>
        <v>43399</v>
      </c>
      <c r="D31" s="319">
        <f t="shared" ref="D31:M31" si="6">D19+D22+D23+D26+D30+D29+D17+D18</f>
        <v>335</v>
      </c>
      <c r="E31" s="319">
        <f t="shared" si="6"/>
        <v>0</v>
      </c>
      <c r="F31" s="319">
        <f t="shared" si="6"/>
        <v>4005</v>
      </c>
      <c r="G31" s="319">
        <f t="shared" si="6"/>
        <v>0</v>
      </c>
      <c r="H31" s="319">
        <f t="shared" si="6"/>
        <v>0</v>
      </c>
      <c r="I31" s="319">
        <f t="shared" si="6"/>
        <v>24782</v>
      </c>
      <c r="J31" s="319">
        <f t="shared" si="6"/>
        <v>0</v>
      </c>
      <c r="K31" s="319">
        <f t="shared" si="6"/>
        <v>0</v>
      </c>
      <c r="L31" s="319">
        <f t="shared" si="1"/>
        <v>72521</v>
      </c>
      <c r="M31" s="321">
        <f t="shared" si="6"/>
        <v>0</v>
      </c>
      <c r="N31" s="86"/>
    </row>
    <row r="32" spans="1:14" ht="31.5">
      <c r="A32" s="289" t="s">
        <v>535</v>
      </c>
      <c r="B32" s="290" t="s">
        <v>536</v>
      </c>
      <c r="C32" s="222"/>
      <c r="D32" s="222"/>
      <c r="E32" s="222"/>
      <c r="F32" s="222"/>
      <c r="G32" s="222"/>
      <c r="H32" s="222"/>
      <c r="I32" s="222"/>
      <c r="J32" s="222"/>
      <c r="K32" s="222"/>
      <c r="L32" s="319">
        <f t="shared" si="1"/>
        <v>0</v>
      </c>
      <c r="M32" s="223"/>
    </row>
    <row r="33" spans="1:13" ht="32.25" thickBot="1">
      <c r="A33" s="293" t="s">
        <v>537</v>
      </c>
      <c r="B33" s="294" t="s">
        <v>538</v>
      </c>
      <c r="C33" s="224"/>
      <c r="D33" s="224"/>
      <c r="E33" s="224"/>
      <c r="F33" s="224"/>
      <c r="G33" s="224"/>
      <c r="H33" s="224"/>
      <c r="I33" s="224"/>
      <c r="J33" s="224"/>
      <c r="K33" s="224"/>
      <c r="L33" s="378">
        <f t="shared" si="1"/>
        <v>0</v>
      </c>
      <c r="M33" s="225"/>
    </row>
    <row r="34" spans="1:13" ht="32.25" thickBot="1">
      <c r="A34" s="295" t="s">
        <v>539</v>
      </c>
      <c r="B34" s="296" t="s">
        <v>540</v>
      </c>
      <c r="C34" s="322">
        <f t="shared" ref="C34:K34" si="7">C31+C32+C33</f>
        <v>43399</v>
      </c>
      <c r="D34" s="322">
        <f t="shared" si="7"/>
        <v>335</v>
      </c>
      <c r="E34" s="322">
        <f t="shared" si="7"/>
        <v>0</v>
      </c>
      <c r="F34" s="322">
        <f t="shared" si="7"/>
        <v>4005</v>
      </c>
      <c r="G34" s="322">
        <f t="shared" si="7"/>
        <v>0</v>
      </c>
      <c r="H34" s="322">
        <f t="shared" si="7"/>
        <v>0</v>
      </c>
      <c r="I34" s="322">
        <f t="shared" si="7"/>
        <v>24782</v>
      </c>
      <c r="J34" s="322">
        <f t="shared" si="7"/>
        <v>0</v>
      </c>
      <c r="K34" s="322">
        <f t="shared" si="7"/>
        <v>0</v>
      </c>
      <c r="L34" s="322">
        <f t="shared" si="1"/>
        <v>72521</v>
      </c>
      <c r="M34" s="323">
        <f>M31+M32+M33</f>
        <v>0</v>
      </c>
    </row>
    <row r="35" spans="1:13">
      <c r="A35" s="297"/>
      <c r="B35" s="298"/>
      <c r="C35" s="299"/>
      <c r="D35" s="299"/>
      <c r="E35" s="299"/>
      <c r="F35" s="299"/>
      <c r="G35" s="299"/>
      <c r="H35" s="299"/>
      <c r="I35" s="299"/>
      <c r="J35" s="299"/>
      <c r="K35" s="299"/>
    </row>
    <row r="36" spans="1:13">
      <c r="A36" s="300" t="s">
        <v>541</v>
      </c>
      <c r="B36" s="301"/>
      <c r="C36" s="301"/>
      <c r="D36" s="301"/>
      <c r="E36" s="301"/>
      <c r="F36" s="301"/>
      <c r="G36" s="301"/>
      <c r="H36" s="301"/>
      <c r="I36" s="301"/>
      <c r="J36" s="301"/>
      <c r="K36" s="299"/>
    </row>
    <row r="37" spans="1:13">
      <c r="A37" s="297"/>
      <c r="B37" s="298"/>
      <c r="C37" s="299"/>
      <c r="D37" s="299"/>
      <c r="E37" s="299"/>
      <c r="F37" s="299"/>
      <c r="G37" s="299"/>
      <c r="H37" s="299"/>
      <c r="I37" s="299"/>
      <c r="J37" s="299"/>
      <c r="K37" s="299"/>
    </row>
    <row r="38" spans="1:13">
      <c r="A38" s="411" t="s">
        <v>5</v>
      </c>
      <c r="B38" s="436">
        <f>pdeReportingDate</f>
        <v>46038</v>
      </c>
      <c r="C38" s="436"/>
      <c r="D38" s="436"/>
      <c r="E38" s="436"/>
      <c r="F38" s="436"/>
      <c r="G38" s="436"/>
      <c r="H38" s="436"/>
    </row>
    <row r="39" spans="1:13">
      <c r="A39" s="411"/>
      <c r="B39" s="38"/>
      <c r="C39" s="38"/>
      <c r="D39" s="38"/>
      <c r="E39" s="38"/>
      <c r="F39" s="38"/>
      <c r="G39" s="38"/>
      <c r="H39" s="38"/>
    </row>
    <row r="40" spans="1:13">
      <c r="A40" s="412" t="s">
        <v>290</v>
      </c>
      <c r="B40" s="437" t="str">
        <f>authorName</f>
        <v xml:space="preserve">Стефка Георгиева Маркова </v>
      </c>
      <c r="C40" s="437"/>
      <c r="D40" s="437"/>
      <c r="E40" s="437"/>
      <c r="F40" s="437"/>
      <c r="G40" s="437"/>
      <c r="H40" s="437"/>
    </row>
    <row r="41" spans="1:13">
      <c r="A41" s="412"/>
      <c r="B41" s="54"/>
      <c r="C41" s="54"/>
      <c r="D41" s="54"/>
      <c r="E41" s="54"/>
      <c r="F41" s="54"/>
      <c r="G41" s="54"/>
      <c r="H41" s="54"/>
    </row>
    <row r="42" spans="1:13">
      <c r="A42" s="412" t="s">
        <v>10</v>
      </c>
      <c r="B42" s="438"/>
      <c r="C42" s="438"/>
      <c r="D42" s="438"/>
      <c r="E42" s="438"/>
      <c r="F42" s="438"/>
      <c r="G42" s="438"/>
      <c r="H42" s="438"/>
    </row>
    <row r="43" spans="1:13">
      <c r="A43" s="413"/>
      <c r="B43" s="435" t="s">
        <v>291</v>
      </c>
      <c r="C43" s="435"/>
      <c r="D43" s="435"/>
      <c r="E43" s="435"/>
      <c r="F43" s="312"/>
      <c r="G43" s="34"/>
      <c r="H43" s="32"/>
    </row>
    <row r="44" spans="1:13">
      <c r="A44" s="413"/>
      <c r="B44" s="435" t="s">
        <v>291</v>
      </c>
      <c r="C44" s="435"/>
      <c r="D44" s="435"/>
      <c r="E44" s="435"/>
      <c r="F44" s="312"/>
      <c r="G44" s="34"/>
      <c r="H44" s="32"/>
    </row>
    <row r="45" spans="1:13">
      <c r="A45" s="413"/>
      <c r="B45" s="435" t="s">
        <v>291</v>
      </c>
      <c r="C45" s="435"/>
      <c r="D45" s="435"/>
      <c r="E45" s="435"/>
      <c r="F45" s="312"/>
      <c r="G45" s="34"/>
      <c r="H45" s="32"/>
    </row>
    <row r="46" spans="1:13">
      <c r="A46" s="413"/>
      <c r="B46" s="435" t="s">
        <v>291</v>
      </c>
      <c r="C46" s="435"/>
      <c r="D46" s="435"/>
      <c r="E46" s="435"/>
      <c r="F46" s="312"/>
      <c r="G46" s="34"/>
      <c r="H46" s="32"/>
    </row>
    <row r="47" spans="1:13">
      <c r="A47" s="413"/>
      <c r="B47" s="435"/>
      <c r="C47" s="435"/>
      <c r="D47" s="435"/>
      <c r="E47" s="435"/>
      <c r="F47" s="312"/>
      <c r="G47" s="34"/>
      <c r="H47" s="32"/>
    </row>
    <row r="48" spans="1:13">
      <c r="A48" s="413"/>
      <c r="B48" s="435"/>
      <c r="C48" s="435"/>
      <c r="D48" s="435"/>
      <c r="E48" s="435"/>
      <c r="F48" s="312"/>
      <c r="G48" s="34"/>
      <c r="H48" s="32"/>
    </row>
    <row r="49" spans="1:8">
      <c r="A49" s="413"/>
      <c r="B49" s="435"/>
      <c r="C49" s="435"/>
      <c r="D49" s="435"/>
      <c r="E49" s="435"/>
      <c r="F49" s="312"/>
      <c r="G49" s="34"/>
      <c r="H49" s="32"/>
    </row>
  </sheetData>
  <sheetProtection insertRows="0"/>
  <mergeCells count="19">
    <mergeCell ref="L8:L10"/>
    <mergeCell ref="D9:D10"/>
    <mergeCell ref="E9:E10"/>
    <mergeCell ref="A8:A10"/>
    <mergeCell ref="B8:B10"/>
    <mergeCell ref="C8:C10"/>
    <mergeCell ref="I9:I10"/>
    <mergeCell ref="J9:J10"/>
    <mergeCell ref="K8:K10"/>
    <mergeCell ref="B46:E46"/>
    <mergeCell ref="B47:E47"/>
    <mergeCell ref="B48:E48"/>
    <mergeCell ref="B49:E49"/>
    <mergeCell ref="B38:H38"/>
    <mergeCell ref="B40:H40"/>
    <mergeCell ref="B42:H42"/>
    <mergeCell ref="B43:E43"/>
    <mergeCell ref="B44:E44"/>
    <mergeCell ref="B45:E45"/>
  </mergeCells>
  <phoneticPr fontId="18" type="noConversion"/>
  <printOptions horizontalCentered="1"/>
  <pageMargins left="0.35433070866141736" right="0.31496062992125984" top="0.78740157480314965" bottom="0.43307086614173229" header="0.35433070866141736" footer="0.23622047244094491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9"/>
  <dimension ref="A1:H162"/>
  <sheetViews>
    <sheetView view="pageBreakPreview" topLeftCell="A55" zoomScale="70" zoomScaleNormal="70" zoomScaleSheetLayoutView="70" workbookViewId="0">
      <selection activeCell="C64" sqref="C64"/>
    </sheetView>
  </sheetViews>
  <sheetFormatPr defaultColWidth="10.7109375" defaultRowHeight="15.75"/>
  <cols>
    <col min="1" max="1" width="60.7109375" style="30" customWidth="1"/>
    <col min="2" max="2" width="10.7109375" style="80" customWidth="1"/>
    <col min="3" max="3" width="17.7109375" style="30" customWidth="1"/>
    <col min="4" max="4" width="19.7109375" style="30" customWidth="1"/>
    <col min="5" max="6" width="21.7109375" style="30" customWidth="1"/>
    <col min="7" max="16384" width="10.7109375" style="30"/>
  </cols>
  <sheetData>
    <row r="1" spans="1:7">
      <c r="A1" s="16" t="s">
        <v>542</v>
      </c>
      <c r="B1" s="39"/>
      <c r="C1" s="16"/>
      <c r="D1" s="23"/>
      <c r="E1" s="79"/>
    </row>
    <row r="2" spans="1:7">
      <c r="B2" s="246"/>
      <c r="C2" s="36"/>
      <c r="D2" s="46"/>
    </row>
    <row r="3" spans="1:7">
      <c r="A3" s="51" t="str">
        <f>CONCATENATE("на ",UPPER(pdeName))</f>
        <v>на "ЕМКА" АД</v>
      </c>
      <c r="B3" s="39"/>
      <c r="C3" s="16"/>
      <c r="D3" s="19"/>
    </row>
    <row r="4" spans="1:7">
      <c r="A4" s="51" t="str">
        <f>CONCATENATE("ЕИК по БУЛСТАТ: ", pdeBulstat)</f>
        <v>ЕИК по БУЛСТАТ: 107001173</v>
      </c>
      <c r="B4" s="31"/>
      <c r="C4" s="19"/>
      <c r="D4" s="19"/>
    </row>
    <row r="5" spans="1:7">
      <c r="A5" s="51" t="str">
        <f>CONCATENATE("към ",TEXT(endDate,"dd.mm.yyyy")," г.")</f>
        <v>към 31.12.2025 г.</v>
      </c>
      <c r="B5" s="23"/>
      <c r="C5" s="50"/>
      <c r="D5" s="50"/>
      <c r="E5" s="77"/>
      <c r="F5" s="32"/>
      <c r="G5" s="418"/>
    </row>
    <row r="6" spans="1:7">
      <c r="A6" s="40"/>
      <c r="B6" s="11"/>
      <c r="E6" s="77"/>
      <c r="F6" s="78"/>
    </row>
    <row r="7" spans="1:7">
      <c r="A7" s="41"/>
      <c r="B7" s="11"/>
      <c r="E7" s="42"/>
      <c r="F7" s="28" t="s">
        <v>23</v>
      </c>
    </row>
    <row r="8" spans="1:7" s="81" customFormat="1" ht="78.75">
      <c r="A8" s="251" t="s">
        <v>543</v>
      </c>
      <c r="B8" s="252" t="s">
        <v>25</v>
      </c>
      <c r="C8" s="251" t="s">
        <v>544</v>
      </c>
      <c r="D8" s="251" t="s">
        <v>545</v>
      </c>
      <c r="E8" s="251" t="s">
        <v>546</v>
      </c>
      <c r="F8" s="251" t="s">
        <v>547</v>
      </c>
    </row>
    <row r="9" spans="1:7" s="81" customFormat="1">
      <c r="A9" s="253" t="s">
        <v>31</v>
      </c>
      <c r="B9" s="254" t="s">
        <v>32</v>
      </c>
      <c r="C9" s="253">
        <v>1</v>
      </c>
      <c r="D9" s="253">
        <v>2</v>
      </c>
      <c r="E9" s="253">
        <v>3</v>
      </c>
      <c r="F9" s="253">
        <v>4</v>
      </c>
    </row>
    <row r="10" spans="1:7">
      <c r="A10" s="255" t="s">
        <v>548</v>
      </c>
      <c r="B10" s="256"/>
      <c r="C10" s="227"/>
      <c r="D10" s="227"/>
      <c r="E10" s="227"/>
      <c r="F10" s="227"/>
    </row>
    <row r="11" spans="1:7">
      <c r="A11" s="257" t="s">
        <v>549</v>
      </c>
      <c r="B11" s="252"/>
      <c r="C11" s="227"/>
      <c r="D11" s="227"/>
      <c r="E11" s="227"/>
      <c r="F11" s="227"/>
    </row>
    <row r="12" spans="1:7">
      <c r="A12" s="400">
        <v>1</v>
      </c>
      <c r="B12" s="401"/>
      <c r="C12" s="65"/>
      <c r="D12" s="65"/>
      <c r="E12" s="65"/>
      <c r="F12" s="226">
        <f>C12-E12</f>
        <v>0</v>
      </c>
      <c r="G12" s="418"/>
    </row>
    <row r="13" spans="1:7">
      <c r="A13" s="400">
        <v>2</v>
      </c>
      <c r="B13" s="401"/>
      <c r="C13" s="65"/>
      <c r="D13" s="65"/>
      <c r="E13" s="65"/>
      <c r="F13" s="226">
        <f t="shared" ref="F13:F26" si="0">C13-E13</f>
        <v>0</v>
      </c>
    </row>
    <row r="14" spans="1:7">
      <c r="A14" s="400">
        <v>3</v>
      </c>
      <c r="B14" s="401"/>
      <c r="C14" s="65"/>
      <c r="D14" s="65"/>
      <c r="E14" s="65"/>
      <c r="F14" s="226">
        <f t="shared" si="0"/>
        <v>0</v>
      </c>
    </row>
    <row r="15" spans="1:7">
      <c r="A15" s="400">
        <v>4</v>
      </c>
      <c r="B15" s="401"/>
      <c r="C15" s="65"/>
      <c r="D15" s="65"/>
      <c r="E15" s="65"/>
      <c r="F15" s="226">
        <f t="shared" si="0"/>
        <v>0</v>
      </c>
    </row>
    <row r="16" spans="1:7">
      <c r="A16" s="400">
        <v>5</v>
      </c>
      <c r="B16" s="401"/>
      <c r="C16" s="65"/>
      <c r="D16" s="65"/>
      <c r="E16" s="65"/>
      <c r="F16" s="226">
        <f t="shared" si="0"/>
        <v>0</v>
      </c>
    </row>
    <row r="17" spans="1:8">
      <c r="A17" s="400">
        <v>6</v>
      </c>
      <c r="B17" s="401"/>
      <c r="C17" s="65"/>
      <c r="D17" s="65"/>
      <c r="E17" s="65"/>
      <c r="F17" s="226">
        <f t="shared" si="0"/>
        <v>0</v>
      </c>
    </row>
    <row r="18" spans="1:8">
      <c r="A18" s="400">
        <v>7</v>
      </c>
      <c r="B18" s="401"/>
      <c r="C18" s="65"/>
      <c r="D18" s="65"/>
      <c r="E18" s="65"/>
      <c r="F18" s="226">
        <f t="shared" si="0"/>
        <v>0</v>
      </c>
    </row>
    <row r="19" spans="1:8">
      <c r="A19" s="400">
        <v>8</v>
      </c>
      <c r="B19" s="401"/>
      <c r="C19" s="65"/>
      <c r="D19" s="65"/>
      <c r="E19" s="65"/>
      <c r="F19" s="226">
        <f t="shared" si="0"/>
        <v>0</v>
      </c>
    </row>
    <row r="20" spans="1:8">
      <c r="A20" s="400">
        <v>9</v>
      </c>
      <c r="B20" s="401"/>
      <c r="C20" s="65"/>
      <c r="D20" s="65"/>
      <c r="E20" s="65"/>
      <c r="F20" s="226">
        <f t="shared" si="0"/>
        <v>0</v>
      </c>
    </row>
    <row r="21" spans="1:8">
      <c r="A21" s="400">
        <v>10</v>
      </c>
      <c r="B21" s="401"/>
      <c r="C21" s="65"/>
      <c r="D21" s="65"/>
      <c r="E21" s="65"/>
      <c r="F21" s="226">
        <f t="shared" si="0"/>
        <v>0</v>
      </c>
    </row>
    <row r="22" spans="1:8">
      <c r="A22" s="400">
        <v>11</v>
      </c>
      <c r="B22" s="401"/>
      <c r="C22" s="65"/>
      <c r="D22" s="65"/>
      <c r="E22" s="65"/>
      <c r="F22" s="226">
        <f t="shared" si="0"/>
        <v>0</v>
      </c>
      <c r="G22" s="418"/>
    </row>
    <row r="23" spans="1:8">
      <c r="A23" s="400">
        <v>12</v>
      </c>
      <c r="B23" s="401"/>
      <c r="C23" s="65"/>
      <c r="D23" s="65"/>
      <c r="E23" s="65"/>
      <c r="F23" s="226">
        <f t="shared" si="0"/>
        <v>0</v>
      </c>
      <c r="H23" s="418"/>
    </row>
    <row r="24" spans="1:8">
      <c r="A24" s="400">
        <v>13</v>
      </c>
      <c r="B24" s="401"/>
      <c r="C24" s="65"/>
      <c r="D24" s="65"/>
      <c r="E24" s="65"/>
      <c r="F24" s="226">
        <f t="shared" si="0"/>
        <v>0</v>
      </c>
    </row>
    <row r="25" spans="1:8">
      <c r="A25" s="400">
        <v>14</v>
      </c>
      <c r="B25" s="401"/>
      <c r="C25" s="65"/>
      <c r="D25" s="65"/>
      <c r="E25" s="65"/>
      <c r="F25" s="226">
        <f t="shared" si="0"/>
        <v>0</v>
      </c>
    </row>
    <row r="26" spans="1:8">
      <c r="A26" s="400">
        <v>15</v>
      </c>
      <c r="B26" s="401"/>
      <c r="C26" s="65"/>
      <c r="D26" s="65"/>
      <c r="E26" s="65"/>
      <c r="F26" s="226">
        <f t="shared" si="0"/>
        <v>0</v>
      </c>
    </row>
    <row r="27" spans="1:8">
      <c r="A27" s="258" t="s">
        <v>550</v>
      </c>
      <c r="B27" s="259" t="s">
        <v>551</v>
      </c>
      <c r="C27" s="228">
        <f>SUM(C12:C26)</f>
        <v>0</v>
      </c>
      <c r="D27" s="228"/>
      <c r="E27" s="228">
        <f>SUM(E12:E26)</f>
        <v>0</v>
      </c>
      <c r="F27" s="228">
        <f>SUM(F12:F26)</f>
        <v>0</v>
      </c>
    </row>
    <row r="28" spans="1:8">
      <c r="A28" s="257" t="s">
        <v>552</v>
      </c>
      <c r="B28" s="259"/>
      <c r="C28" s="227"/>
      <c r="D28" s="227"/>
      <c r="E28" s="227"/>
      <c r="F28" s="227"/>
    </row>
    <row r="29" spans="1:8">
      <c r="A29" s="400">
        <v>1</v>
      </c>
      <c r="B29" s="401"/>
      <c r="C29" s="65"/>
      <c r="D29" s="65"/>
      <c r="E29" s="65"/>
      <c r="F29" s="226">
        <f>C29-E29</f>
        <v>0</v>
      </c>
    </row>
    <row r="30" spans="1:8">
      <c r="A30" s="400">
        <v>2</v>
      </c>
      <c r="B30" s="401"/>
      <c r="C30" s="65"/>
      <c r="D30" s="65"/>
      <c r="E30" s="65"/>
      <c r="F30" s="226">
        <f t="shared" ref="F30:F43" si="1">C30-E30</f>
        <v>0</v>
      </c>
    </row>
    <row r="31" spans="1:8">
      <c r="A31" s="400">
        <v>3</v>
      </c>
      <c r="B31" s="401"/>
      <c r="C31" s="65"/>
      <c r="D31" s="65"/>
      <c r="E31" s="65"/>
      <c r="F31" s="226">
        <f t="shared" si="1"/>
        <v>0</v>
      </c>
    </row>
    <row r="32" spans="1:8">
      <c r="A32" s="400">
        <v>4</v>
      </c>
      <c r="B32" s="401"/>
      <c r="C32" s="65"/>
      <c r="D32" s="65"/>
      <c r="E32" s="65"/>
      <c r="F32" s="226">
        <f t="shared" si="1"/>
        <v>0</v>
      </c>
    </row>
    <row r="33" spans="1:6">
      <c r="A33" s="400">
        <v>5</v>
      </c>
      <c r="B33" s="401"/>
      <c r="C33" s="65"/>
      <c r="D33" s="65"/>
      <c r="E33" s="65"/>
      <c r="F33" s="226">
        <f t="shared" si="1"/>
        <v>0</v>
      </c>
    </row>
    <row r="34" spans="1:6">
      <c r="A34" s="400">
        <v>6</v>
      </c>
      <c r="B34" s="401"/>
      <c r="C34" s="65"/>
      <c r="D34" s="65"/>
      <c r="E34" s="65"/>
      <c r="F34" s="226">
        <f t="shared" si="1"/>
        <v>0</v>
      </c>
    </row>
    <row r="35" spans="1:6">
      <c r="A35" s="400">
        <v>7</v>
      </c>
      <c r="B35" s="401"/>
      <c r="C35" s="65"/>
      <c r="D35" s="65"/>
      <c r="E35" s="65"/>
      <c r="F35" s="226">
        <f t="shared" si="1"/>
        <v>0</v>
      </c>
    </row>
    <row r="36" spans="1:6">
      <c r="A36" s="400">
        <v>8</v>
      </c>
      <c r="B36" s="401"/>
      <c r="C36" s="65"/>
      <c r="D36" s="65"/>
      <c r="E36" s="65"/>
      <c r="F36" s="226">
        <f t="shared" si="1"/>
        <v>0</v>
      </c>
    </row>
    <row r="37" spans="1:6">
      <c r="A37" s="400">
        <v>9</v>
      </c>
      <c r="B37" s="401"/>
      <c r="C37" s="65"/>
      <c r="D37" s="65"/>
      <c r="E37" s="65"/>
      <c r="F37" s="226">
        <f t="shared" si="1"/>
        <v>0</v>
      </c>
    </row>
    <row r="38" spans="1:6">
      <c r="A38" s="400">
        <v>10</v>
      </c>
      <c r="B38" s="401"/>
      <c r="C38" s="65"/>
      <c r="D38" s="65"/>
      <c r="E38" s="65"/>
      <c r="F38" s="226">
        <f t="shared" si="1"/>
        <v>0</v>
      </c>
    </row>
    <row r="39" spans="1:6">
      <c r="A39" s="400">
        <v>11</v>
      </c>
      <c r="B39" s="401"/>
      <c r="C39" s="65"/>
      <c r="D39" s="65"/>
      <c r="E39" s="65"/>
      <c r="F39" s="226">
        <f t="shared" si="1"/>
        <v>0</v>
      </c>
    </row>
    <row r="40" spans="1:6">
      <c r="A40" s="400">
        <v>12</v>
      </c>
      <c r="B40" s="401"/>
      <c r="C40" s="65"/>
      <c r="D40" s="65"/>
      <c r="E40" s="65"/>
      <c r="F40" s="226">
        <f t="shared" si="1"/>
        <v>0</v>
      </c>
    </row>
    <row r="41" spans="1:6">
      <c r="A41" s="400">
        <v>13</v>
      </c>
      <c r="B41" s="401"/>
      <c r="C41" s="65"/>
      <c r="D41" s="65"/>
      <c r="E41" s="65"/>
      <c r="F41" s="226">
        <f t="shared" si="1"/>
        <v>0</v>
      </c>
    </row>
    <row r="42" spans="1:6">
      <c r="A42" s="400">
        <v>14</v>
      </c>
      <c r="B42" s="401"/>
      <c r="C42" s="65"/>
      <c r="D42" s="65"/>
      <c r="E42" s="65"/>
      <c r="F42" s="226">
        <f t="shared" si="1"/>
        <v>0</v>
      </c>
    </row>
    <row r="43" spans="1:6">
      <c r="A43" s="400">
        <v>15</v>
      </c>
      <c r="B43" s="401"/>
      <c r="C43" s="65"/>
      <c r="D43" s="65"/>
      <c r="E43" s="65"/>
      <c r="F43" s="226">
        <f t="shared" si="1"/>
        <v>0</v>
      </c>
    </row>
    <row r="44" spans="1:6">
      <c r="A44" s="258" t="s">
        <v>553</v>
      </c>
      <c r="B44" s="259" t="s">
        <v>554</v>
      </c>
      <c r="C44" s="228">
        <f>SUM(C29:C43)</f>
        <v>0</v>
      </c>
      <c r="D44" s="228"/>
      <c r="E44" s="228">
        <f>SUM(E29:E43)</f>
        <v>0</v>
      </c>
      <c r="F44" s="228">
        <f>SUM(F29:F43)</f>
        <v>0</v>
      </c>
    </row>
    <row r="45" spans="1:6">
      <c r="A45" s="257" t="s">
        <v>555</v>
      </c>
      <c r="B45" s="260"/>
      <c r="C45" s="261"/>
      <c r="D45" s="227"/>
      <c r="E45" s="227"/>
      <c r="F45" s="227"/>
    </row>
    <row r="46" spans="1:6">
      <c r="A46" s="400">
        <v>1</v>
      </c>
      <c r="B46" s="401"/>
      <c r="C46" s="65"/>
      <c r="D46" s="65"/>
      <c r="E46" s="65"/>
      <c r="F46" s="226">
        <f>C46-E46</f>
        <v>0</v>
      </c>
    </row>
    <row r="47" spans="1:6">
      <c r="A47" s="400">
        <v>2</v>
      </c>
      <c r="B47" s="401"/>
      <c r="C47" s="65"/>
      <c r="D47" s="65"/>
      <c r="E47" s="65"/>
      <c r="F47" s="226">
        <f t="shared" ref="F47:F60" si="2">C47-E47</f>
        <v>0</v>
      </c>
    </row>
    <row r="48" spans="1:6">
      <c r="A48" s="400">
        <v>3</v>
      </c>
      <c r="B48" s="401"/>
      <c r="C48" s="65"/>
      <c r="D48" s="65"/>
      <c r="E48" s="65"/>
      <c r="F48" s="226">
        <f t="shared" si="2"/>
        <v>0</v>
      </c>
    </row>
    <row r="49" spans="1:6">
      <c r="A49" s="400">
        <v>4</v>
      </c>
      <c r="B49" s="401"/>
      <c r="C49" s="65"/>
      <c r="D49" s="65"/>
      <c r="E49" s="65"/>
      <c r="F49" s="226">
        <f t="shared" si="2"/>
        <v>0</v>
      </c>
    </row>
    <row r="50" spans="1:6">
      <c r="A50" s="400">
        <v>5</v>
      </c>
      <c r="B50" s="401"/>
      <c r="C50" s="65"/>
      <c r="D50" s="65"/>
      <c r="E50" s="65"/>
      <c r="F50" s="226">
        <f t="shared" si="2"/>
        <v>0</v>
      </c>
    </row>
    <row r="51" spans="1:6">
      <c r="A51" s="400">
        <v>6</v>
      </c>
      <c r="B51" s="401"/>
      <c r="C51" s="65"/>
      <c r="D51" s="65"/>
      <c r="E51" s="65"/>
      <c r="F51" s="226">
        <f t="shared" si="2"/>
        <v>0</v>
      </c>
    </row>
    <row r="52" spans="1:6">
      <c r="A52" s="400">
        <v>7</v>
      </c>
      <c r="B52" s="401"/>
      <c r="C52" s="65"/>
      <c r="D52" s="65"/>
      <c r="E52" s="65"/>
      <c r="F52" s="226">
        <f t="shared" si="2"/>
        <v>0</v>
      </c>
    </row>
    <row r="53" spans="1:6">
      <c r="A53" s="400">
        <v>8</v>
      </c>
      <c r="B53" s="401"/>
      <c r="C53" s="65"/>
      <c r="D53" s="65"/>
      <c r="E53" s="65"/>
      <c r="F53" s="226">
        <f t="shared" si="2"/>
        <v>0</v>
      </c>
    </row>
    <row r="54" spans="1:6">
      <c r="A54" s="400">
        <v>9</v>
      </c>
      <c r="B54" s="401"/>
      <c r="C54" s="65"/>
      <c r="D54" s="65"/>
      <c r="E54" s="65"/>
      <c r="F54" s="226">
        <f t="shared" si="2"/>
        <v>0</v>
      </c>
    </row>
    <row r="55" spans="1:6">
      <c r="A55" s="400">
        <v>10</v>
      </c>
      <c r="B55" s="401"/>
      <c r="C55" s="65"/>
      <c r="D55" s="65"/>
      <c r="E55" s="65"/>
      <c r="F55" s="226">
        <f t="shared" si="2"/>
        <v>0</v>
      </c>
    </row>
    <row r="56" spans="1:6">
      <c r="A56" s="400">
        <v>11</v>
      </c>
      <c r="B56" s="401"/>
      <c r="C56" s="65"/>
      <c r="D56" s="65"/>
      <c r="E56" s="65"/>
      <c r="F56" s="226">
        <f t="shared" si="2"/>
        <v>0</v>
      </c>
    </row>
    <row r="57" spans="1:6">
      <c r="A57" s="400">
        <v>12</v>
      </c>
      <c r="B57" s="401"/>
      <c r="C57" s="65"/>
      <c r="D57" s="65"/>
      <c r="E57" s="65"/>
      <c r="F57" s="226">
        <f t="shared" si="2"/>
        <v>0</v>
      </c>
    </row>
    <row r="58" spans="1:6">
      <c r="A58" s="400">
        <v>13</v>
      </c>
      <c r="B58" s="401"/>
      <c r="C58" s="65"/>
      <c r="D58" s="65"/>
      <c r="E58" s="65"/>
      <c r="F58" s="226">
        <f t="shared" si="2"/>
        <v>0</v>
      </c>
    </row>
    <row r="59" spans="1:6">
      <c r="A59" s="400">
        <v>14</v>
      </c>
      <c r="B59" s="401"/>
      <c r="C59" s="65"/>
      <c r="D59" s="65"/>
      <c r="E59" s="65"/>
      <c r="F59" s="226">
        <f t="shared" si="2"/>
        <v>0</v>
      </c>
    </row>
    <row r="60" spans="1:6">
      <c r="A60" s="400">
        <v>15</v>
      </c>
      <c r="B60" s="401"/>
      <c r="C60" s="65"/>
      <c r="D60" s="65"/>
      <c r="E60" s="65"/>
      <c r="F60" s="226">
        <f t="shared" si="2"/>
        <v>0</v>
      </c>
    </row>
    <row r="61" spans="1:6">
      <c r="A61" s="258" t="s">
        <v>556</v>
      </c>
      <c r="B61" s="259" t="s">
        <v>557</v>
      </c>
      <c r="C61" s="228">
        <f>SUM(C46:C60)</f>
        <v>0</v>
      </c>
      <c r="D61" s="228"/>
      <c r="E61" s="228">
        <f>SUM(E46:E60)</f>
        <v>0</v>
      </c>
      <c r="F61" s="228">
        <f>SUM(F46:F60)</f>
        <v>0</v>
      </c>
    </row>
    <row r="62" spans="1:6">
      <c r="A62" s="255" t="s">
        <v>558</v>
      </c>
      <c r="B62" s="259"/>
      <c r="C62" s="227"/>
      <c r="D62" s="227"/>
      <c r="E62" s="227"/>
      <c r="F62" s="227"/>
    </row>
    <row r="63" spans="1:6">
      <c r="A63" s="400" t="s">
        <v>924</v>
      </c>
      <c r="B63" s="401"/>
      <c r="C63" s="65">
        <v>805</v>
      </c>
      <c r="D63" s="65"/>
      <c r="E63" s="65"/>
      <c r="F63" s="226">
        <f>C63-E63</f>
        <v>805</v>
      </c>
    </row>
    <row r="64" spans="1:6">
      <c r="A64" s="400">
        <v>2</v>
      </c>
      <c r="B64" s="401"/>
      <c r="C64" s="65"/>
      <c r="D64" s="65"/>
      <c r="E64" s="65"/>
      <c r="F64" s="226">
        <f t="shared" ref="F64:F77" si="3">C64-E64</f>
        <v>0</v>
      </c>
    </row>
    <row r="65" spans="1:6">
      <c r="A65" s="400">
        <v>3</v>
      </c>
      <c r="B65" s="401"/>
      <c r="C65" s="65"/>
      <c r="D65" s="65"/>
      <c r="E65" s="65"/>
      <c r="F65" s="226">
        <f t="shared" si="3"/>
        <v>0</v>
      </c>
    </row>
    <row r="66" spans="1:6">
      <c r="A66" s="400">
        <v>4</v>
      </c>
      <c r="B66" s="401"/>
      <c r="C66" s="65"/>
      <c r="D66" s="65"/>
      <c r="E66" s="65"/>
      <c r="F66" s="226">
        <f t="shared" si="3"/>
        <v>0</v>
      </c>
    </row>
    <row r="67" spans="1:6">
      <c r="A67" s="400">
        <v>5</v>
      </c>
      <c r="B67" s="401"/>
      <c r="C67" s="65"/>
      <c r="D67" s="65"/>
      <c r="E67" s="65"/>
      <c r="F67" s="226">
        <f t="shared" si="3"/>
        <v>0</v>
      </c>
    </row>
    <row r="68" spans="1:6">
      <c r="A68" s="400">
        <v>6</v>
      </c>
      <c r="B68" s="401"/>
      <c r="C68" s="65"/>
      <c r="D68" s="65"/>
      <c r="E68" s="65"/>
      <c r="F68" s="226">
        <f t="shared" si="3"/>
        <v>0</v>
      </c>
    </row>
    <row r="69" spans="1:6">
      <c r="A69" s="400">
        <v>7</v>
      </c>
      <c r="B69" s="401"/>
      <c r="C69" s="65"/>
      <c r="D69" s="65"/>
      <c r="E69" s="65"/>
      <c r="F69" s="226">
        <f t="shared" si="3"/>
        <v>0</v>
      </c>
    </row>
    <row r="70" spans="1:6">
      <c r="A70" s="400">
        <v>8</v>
      </c>
      <c r="B70" s="401"/>
      <c r="C70" s="65"/>
      <c r="D70" s="65"/>
      <c r="E70" s="65"/>
      <c r="F70" s="226">
        <f t="shared" si="3"/>
        <v>0</v>
      </c>
    </row>
    <row r="71" spans="1:6">
      <c r="A71" s="400">
        <v>9</v>
      </c>
      <c r="B71" s="401"/>
      <c r="C71" s="65"/>
      <c r="D71" s="65"/>
      <c r="E71" s="65"/>
      <c r="F71" s="226">
        <f t="shared" si="3"/>
        <v>0</v>
      </c>
    </row>
    <row r="72" spans="1:6">
      <c r="A72" s="400">
        <v>10</v>
      </c>
      <c r="B72" s="401"/>
      <c r="C72" s="65"/>
      <c r="D72" s="65"/>
      <c r="E72" s="65"/>
      <c r="F72" s="226">
        <f t="shared" si="3"/>
        <v>0</v>
      </c>
    </row>
    <row r="73" spans="1:6">
      <c r="A73" s="400">
        <v>11</v>
      </c>
      <c r="B73" s="401"/>
      <c r="C73" s="65"/>
      <c r="D73" s="65"/>
      <c r="E73" s="65"/>
      <c r="F73" s="226">
        <f t="shared" si="3"/>
        <v>0</v>
      </c>
    </row>
    <row r="74" spans="1:6">
      <c r="A74" s="400">
        <v>12</v>
      </c>
      <c r="B74" s="401"/>
      <c r="C74" s="65"/>
      <c r="D74" s="65"/>
      <c r="E74" s="65"/>
      <c r="F74" s="226">
        <f t="shared" si="3"/>
        <v>0</v>
      </c>
    </row>
    <row r="75" spans="1:6">
      <c r="A75" s="400">
        <v>13</v>
      </c>
      <c r="B75" s="401"/>
      <c r="C75" s="65"/>
      <c r="D75" s="65"/>
      <c r="E75" s="65"/>
      <c r="F75" s="226">
        <f t="shared" si="3"/>
        <v>0</v>
      </c>
    </row>
    <row r="76" spans="1:6">
      <c r="A76" s="400">
        <v>14</v>
      </c>
      <c r="B76" s="401"/>
      <c r="C76" s="65"/>
      <c r="D76" s="65"/>
      <c r="E76" s="65"/>
      <c r="F76" s="226">
        <f t="shared" si="3"/>
        <v>0</v>
      </c>
    </row>
    <row r="77" spans="1:6">
      <c r="A77" s="400">
        <v>15</v>
      </c>
      <c r="B77" s="401"/>
      <c r="C77" s="65"/>
      <c r="D77" s="65"/>
      <c r="E77" s="65"/>
      <c r="F77" s="226">
        <f t="shared" si="3"/>
        <v>0</v>
      </c>
    </row>
    <row r="78" spans="1:6">
      <c r="A78" s="258" t="s">
        <v>559</v>
      </c>
      <c r="B78" s="259" t="s">
        <v>560</v>
      </c>
      <c r="C78" s="228">
        <f>SUM(C63:C77)</f>
        <v>805</v>
      </c>
      <c r="D78" s="228"/>
      <c r="E78" s="228">
        <f>SUM(E63:E77)</f>
        <v>0</v>
      </c>
      <c r="F78" s="228">
        <f>SUM(F63:F77)</f>
        <v>805</v>
      </c>
    </row>
    <row r="79" spans="1:6">
      <c r="A79" s="262" t="s">
        <v>561</v>
      </c>
      <c r="B79" s="259" t="s">
        <v>562</v>
      </c>
      <c r="C79" s="228">
        <f>C78+C61+C44+C27</f>
        <v>805</v>
      </c>
      <c r="D79" s="228"/>
      <c r="E79" s="228">
        <f>E78+E61+E44+E27</f>
        <v>0</v>
      </c>
      <c r="F79" s="228">
        <f>F78+F61+F44+F27</f>
        <v>805</v>
      </c>
    </row>
    <row r="80" spans="1:6">
      <c r="A80" s="255" t="s">
        <v>563</v>
      </c>
      <c r="B80" s="259"/>
      <c r="C80" s="226"/>
      <c r="D80" s="226"/>
      <c r="E80" s="226"/>
      <c r="F80" s="226"/>
    </row>
    <row r="81" spans="1:6">
      <c r="A81" s="257" t="s">
        <v>549</v>
      </c>
      <c r="B81" s="263"/>
      <c r="C81" s="227"/>
      <c r="D81" s="227"/>
      <c r="E81" s="227"/>
      <c r="F81" s="227"/>
    </row>
    <row r="82" spans="1:6">
      <c r="A82" s="400">
        <v>1</v>
      </c>
      <c r="B82" s="401"/>
      <c r="C82" s="65"/>
      <c r="D82" s="65"/>
      <c r="E82" s="65"/>
      <c r="F82" s="226">
        <f>C82-E82</f>
        <v>0</v>
      </c>
    </row>
    <row r="83" spans="1:6">
      <c r="A83" s="400">
        <v>2</v>
      </c>
      <c r="B83" s="401"/>
      <c r="C83" s="65"/>
      <c r="D83" s="65"/>
      <c r="E83" s="65"/>
      <c r="F83" s="226">
        <f t="shared" ref="F83:F96" si="4">C83-E83</f>
        <v>0</v>
      </c>
    </row>
    <row r="84" spans="1:6">
      <c r="A84" s="400">
        <v>3</v>
      </c>
      <c r="B84" s="401"/>
      <c r="C84" s="65"/>
      <c r="D84" s="65"/>
      <c r="E84" s="65"/>
      <c r="F84" s="226">
        <f t="shared" si="4"/>
        <v>0</v>
      </c>
    </row>
    <row r="85" spans="1:6">
      <c r="A85" s="400">
        <v>4</v>
      </c>
      <c r="B85" s="401"/>
      <c r="C85" s="65"/>
      <c r="D85" s="65"/>
      <c r="E85" s="65"/>
      <c r="F85" s="226">
        <f t="shared" si="4"/>
        <v>0</v>
      </c>
    </row>
    <row r="86" spans="1:6">
      <c r="A86" s="400">
        <v>5</v>
      </c>
      <c r="B86" s="401"/>
      <c r="C86" s="65"/>
      <c r="D86" s="65"/>
      <c r="E86" s="65"/>
      <c r="F86" s="226">
        <f t="shared" si="4"/>
        <v>0</v>
      </c>
    </row>
    <row r="87" spans="1:6">
      <c r="A87" s="400">
        <v>6</v>
      </c>
      <c r="B87" s="401"/>
      <c r="C87" s="65"/>
      <c r="D87" s="65"/>
      <c r="E87" s="65"/>
      <c r="F87" s="226">
        <f t="shared" si="4"/>
        <v>0</v>
      </c>
    </row>
    <row r="88" spans="1:6">
      <c r="A88" s="400">
        <v>7</v>
      </c>
      <c r="B88" s="401"/>
      <c r="C88" s="65"/>
      <c r="D88" s="65"/>
      <c r="E88" s="65"/>
      <c r="F88" s="226">
        <f t="shared" si="4"/>
        <v>0</v>
      </c>
    </row>
    <row r="89" spans="1:6">
      <c r="A89" s="400">
        <v>8</v>
      </c>
      <c r="B89" s="401"/>
      <c r="C89" s="65"/>
      <c r="D89" s="65"/>
      <c r="E89" s="65"/>
      <c r="F89" s="226">
        <f t="shared" si="4"/>
        <v>0</v>
      </c>
    </row>
    <row r="90" spans="1:6">
      <c r="A90" s="400">
        <v>9</v>
      </c>
      <c r="B90" s="401"/>
      <c r="C90" s="65"/>
      <c r="D90" s="65"/>
      <c r="E90" s="65"/>
      <c r="F90" s="226">
        <f t="shared" si="4"/>
        <v>0</v>
      </c>
    </row>
    <row r="91" spans="1:6">
      <c r="A91" s="400">
        <v>10</v>
      </c>
      <c r="B91" s="401"/>
      <c r="C91" s="65"/>
      <c r="D91" s="65"/>
      <c r="E91" s="65"/>
      <c r="F91" s="226">
        <f t="shared" si="4"/>
        <v>0</v>
      </c>
    </row>
    <row r="92" spans="1:6">
      <c r="A92" s="400">
        <v>11</v>
      </c>
      <c r="B92" s="401"/>
      <c r="C92" s="65"/>
      <c r="D92" s="65"/>
      <c r="E92" s="65"/>
      <c r="F92" s="226">
        <f t="shared" si="4"/>
        <v>0</v>
      </c>
    </row>
    <row r="93" spans="1:6">
      <c r="A93" s="400">
        <v>12</v>
      </c>
      <c r="B93" s="401"/>
      <c r="C93" s="65"/>
      <c r="D93" s="65"/>
      <c r="E93" s="65"/>
      <c r="F93" s="226">
        <f t="shared" si="4"/>
        <v>0</v>
      </c>
    </row>
    <row r="94" spans="1:6">
      <c r="A94" s="400">
        <v>13</v>
      </c>
      <c r="B94" s="401"/>
      <c r="C94" s="65"/>
      <c r="D94" s="65"/>
      <c r="E94" s="65"/>
      <c r="F94" s="226">
        <f t="shared" si="4"/>
        <v>0</v>
      </c>
    </row>
    <row r="95" spans="1:6">
      <c r="A95" s="400">
        <v>14</v>
      </c>
      <c r="B95" s="401"/>
      <c r="C95" s="65"/>
      <c r="D95" s="65"/>
      <c r="E95" s="65"/>
      <c r="F95" s="226">
        <f t="shared" si="4"/>
        <v>0</v>
      </c>
    </row>
    <row r="96" spans="1:6">
      <c r="A96" s="400">
        <v>15</v>
      </c>
      <c r="B96" s="401"/>
      <c r="C96" s="65"/>
      <c r="D96" s="65"/>
      <c r="E96" s="65"/>
      <c r="F96" s="226">
        <f t="shared" si="4"/>
        <v>0</v>
      </c>
    </row>
    <row r="97" spans="1:6">
      <c r="A97" s="258" t="s">
        <v>550</v>
      </c>
      <c r="B97" s="259" t="s">
        <v>564</v>
      </c>
      <c r="C97" s="228">
        <f>SUM(C82:C96)</f>
        <v>0</v>
      </c>
      <c r="D97" s="228"/>
      <c r="E97" s="228">
        <f>SUM(E82:E96)</f>
        <v>0</v>
      </c>
      <c r="F97" s="228">
        <f>SUM(F82:F96)</f>
        <v>0</v>
      </c>
    </row>
    <row r="98" spans="1:6">
      <c r="A98" s="257" t="s">
        <v>552</v>
      </c>
      <c r="B98" s="264"/>
      <c r="C98" s="226"/>
      <c r="D98" s="226"/>
      <c r="E98" s="226"/>
      <c r="F98" s="226"/>
    </row>
    <row r="99" spans="1:6">
      <c r="A99" s="400">
        <v>1</v>
      </c>
      <c r="B99" s="401"/>
      <c r="C99" s="65"/>
      <c r="D99" s="65"/>
      <c r="E99" s="65"/>
      <c r="F99" s="226">
        <f>C99-E99</f>
        <v>0</v>
      </c>
    </row>
    <row r="100" spans="1:6">
      <c r="A100" s="400">
        <v>2</v>
      </c>
      <c r="B100" s="401"/>
      <c r="C100" s="65"/>
      <c r="D100" s="65"/>
      <c r="E100" s="65"/>
      <c r="F100" s="226">
        <f t="shared" ref="F100:F113" si="5">C100-E100</f>
        <v>0</v>
      </c>
    </row>
    <row r="101" spans="1:6">
      <c r="A101" s="400">
        <v>3</v>
      </c>
      <c r="B101" s="401"/>
      <c r="C101" s="65"/>
      <c r="D101" s="65"/>
      <c r="E101" s="65"/>
      <c r="F101" s="226">
        <f t="shared" si="5"/>
        <v>0</v>
      </c>
    </row>
    <row r="102" spans="1:6">
      <c r="A102" s="400">
        <v>4</v>
      </c>
      <c r="B102" s="401"/>
      <c r="C102" s="65"/>
      <c r="D102" s="65"/>
      <c r="E102" s="65"/>
      <c r="F102" s="226">
        <f t="shared" si="5"/>
        <v>0</v>
      </c>
    </row>
    <row r="103" spans="1:6">
      <c r="A103" s="400">
        <v>5</v>
      </c>
      <c r="B103" s="401"/>
      <c r="C103" s="65"/>
      <c r="D103" s="65"/>
      <c r="E103" s="65"/>
      <c r="F103" s="226">
        <f t="shared" si="5"/>
        <v>0</v>
      </c>
    </row>
    <row r="104" spans="1:6">
      <c r="A104" s="400">
        <v>6</v>
      </c>
      <c r="B104" s="401"/>
      <c r="C104" s="65"/>
      <c r="D104" s="65"/>
      <c r="E104" s="65"/>
      <c r="F104" s="226">
        <f t="shared" si="5"/>
        <v>0</v>
      </c>
    </row>
    <row r="105" spans="1:6">
      <c r="A105" s="400">
        <v>7</v>
      </c>
      <c r="B105" s="401"/>
      <c r="C105" s="65"/>
      <c r="D105" s="65"/>
      <c r="E105" s="65"/>
      <c r="F105" s="226">
        <f t="shared" si="5"/>
        <v>0</v>
      </c>
    </row>
    <row r="106" spans="1:6">
      <c r="A106" s="400">
        <v>8</v>
      </c>
      <c r="B106" s="401"/>
      <c r="C106" s="65"/>
      <c r="D106" s="65"/>
      <c r="E106" s="65"/>
      <c r="F106" s="226">
        <f t="shared" si="5"/>
        <v>0</v>
      </c>
    </row>
    <row r="107" spans="1:6">
      <c r="A107" s="400">
        <v>9</v>
      </c>
      <c r="B107" s="401"/>
      <c r="C107" s="65"/>
      <c r="D107" s="65"/>
      <c r="E107" s="65"/>
      <c r="F107" s="226">
        <f t="shared" si="5"/>
        <v>0</v>
      </c>
    </row>
    <row r="108" spans="1:6">
      <c r="A108" s="400">
        <v>10</v>
      </c>
      <c r="B108" s="401"/>
      <c r="C108" s="65"/>
      <c r="D108" s="65"/>
      <c r="E108" s="65"/>
      <c r="F108" s="226">
        <f t="shared" si="5"/>
        <v>0</v>
      </c>
    </row>
    <row r="109" spans="1:6">
      <c r="A109" s="400">
        <v>11</v>
      </c>
      <c r="B109" s="401"/>
      <c r="C109" s="65"/>
      <c r="D109" s="65"/>
      <c r="E109" s="65"/>
      <c r="F109" s="226">
        <f t="shared" si="5"/>
        <v>0</v>
      </c>
    </row>
    <row r="110" spans="1:6">
      <c r="A110" s="400">
        <v>12</v>
      </c>
      <c r="B110" s="401"/>
      <c r="C110" s="65"/>
      <c r="D110" s="65"/>
      <c r="E110" s="65"/>
      <c r="F110" s="226">
        <f t="shared" si="5"/>
        <v>0</v>
      </c>
    </row>
    <row r="111" spans="1:6">
      <c r="A111" s="400">
        <v>13</v>
      </c>
      <c r="B111" s="401"/>
      <c r="C111" s="65"/>
      <c r="D111" s="65"/>
      <c r="E111" s="65"/>
      <c r="F111" s="226">
        <f t="shared" si="5"/>
        <v>0</v>
      </c>
    </row>
    <row r="112" spans="1:6">
      <c r="A112" s="400">
        <v>14</v>
      </c>
      <c r="B112" s="401"/>
      <c r="C112" s="65"/>
      <c r="D112" s="65"/>
      <c r="E112" s="65"/>
      <c r="F112" s="226">
        <f t="shared" si="5"/>
        <v>0</v>
      </c>
    </row>
    <row r="113" spans="1:6">
      <c r="A113" s="400">
        <v>15</v>
      </c>
      <c r="B113" s="401"/>
      <c r="C113" s="65"/>
      <c r="D113" s="65"/>
      <c r="E113" s="65"/>
      <c r="F113" s="226">
        <f t="shared" si="5"/>
        <v>0</v>
      </c>
    </row>
    <row r="114" spans="1:6">
      <c r="A114" s="258" t="s">
        <v>553</v>
      </c>
      <c r="B114" s="259" t="s">
        <v>565</v>
      </c>
      <c r="C114" s="228">
        <f>SUM(C99:C113)</f>
        <v>0</v>
      </c>
      <c r="D114" s="228"/>
      <c r="E114" s="228">
        <f>SUM(E99:E113)</f>
        <v>0</v>
      </c>
      <c r="F114" s="228">
        <f>SUM(F99:F113)</f>
        <v>0</v>
      </c>
    </row>
    <row r="115" spans="1:6" ht="21.75" customHeight="1">
      <c r="A115" s="257" t="s">
        <v>555</v>
      </c>
      <c r="B115" s="259"/>
      <c r="C115" s="227"/>
      <c r="D115" s="227"/>
      <c r="E115" s="227"/>
      <c r="F115" s="227"/>
    </row>
    <row r="116" spans="1:6">
      <c r="A116" s="400">
        <v>1</v>
      </c>
      <c r="B116" s="401"/>
      <c r="C116" s="65"/>
      <c r="D116" s="65"/>
      <c r="E116" s="65"/>
      <c r="F116" s="226">
        <f>C116-E116</f>
        <v>0</v>
      </c>
    </row>
    <row r="117" spans="1:6">
      <c r="A117" s="400">
        <v>2</v>
      </c>
      <c r="B117" s="401"/>
      <c r="C117" s="65"/>
      <c r="D117" s="65"/>
      <c r="E117" s="65"/>
      <c r="F117" s="226">
        <f t="shared" ref="F117:F130" si="6">C117-E117</f>
        <v>0</v>
      </c>
    </row>
    <row r="118" spans="1:6">
      <c r="A118" s="400">
        <v>3</v>
      </c>
      <c r="B118" s="401"/>
      <c r="C118" s="65"/>
      <c r="D118" s="65"/>
      <c r="E118" s="65"/>
      <c r="F118" s="226">
        <f t="shared" si="6"/>
        <v>0</v>
      </c>
    </row>
    <row r="119" spans="1:6">
      <c r="A119" s="400">
        <v>4</v>
      </c>
      <c r="B119" s="401"/>
      <c r="C119" s="65"/>
      <c r="D119" s="65"/>
      <c r="E119" s="65"/>
      <c r="F119" s="226">
        <f t="shared" si="6"/>
        <v>0</v>
      </c>
    </row>
    <row r="120" spans="1:6">
      <c r="A120" s="400">
        <v>5</v>
      </c>
      <c r="B120" s="401"/>
      <c r="C120" s="65"/>
      <c r="D120" s="65"/>
      <c r="E120" s="65"/>
      <c r="F120" s="226">
        <f t="shared" si="6"/>
        <v>0</v>
      </c>
    </row>
    <row r="121" spans="1:6">
      <c r="A121" s="400">
        <v>6</v>
      </c>
      <c r="B121" s="401"/>
      <c r="C121" s="65"/>
      <c r="D121" s="65"/>
      <c r="E121" s="65"/>
      <c r="F121" s="226">
        <f t="shared" si="6"/>
        <v>0</v>
      </c>
    </row>
    <row r="122" spans="1:6">
      <c r="A122" s="400">
        <v>7</v>
      </c>
      <c r="B122" s="401"/>
      <c r="C122" s="65"/>
      <c r="D122" s="65"/>
      <c r="E122" s="65"/>
      <c r="F122" s="226">
        <f t="shared" si="6"/>
        <v>0</v>
      </c>
    </row>
    <row r="123" spans="1:6">
      <c r="A123" s="400">
        <v>8</v>
      </c>
      <c r="B123" s="401"/>
      <c r="C123" s="65"/>
      <c r="D123" s="65"/>
      <c r="E123" s="65"/>
      <c r="F123" s="226">
        <f t="shared" si="6"/>
        <v>0</v>
      </c>
    </row>
    <row r="124" spans="1:6">
      <c r="A124" s="400">
        <v>9</v>
      </c>
      <c r="B124" s="401"/>
      <c r="C124" s="65"/>
      <c r="D124" s="65"/>
      <c r="E124" s="65"/>
      <c r="F124" s="226">
        <f t="shared" si="6"/>
        <v>0</v>
      </c>
    </row>
    <row r="125" spans="1:6">
      <c r="A125" s="400">
        <v>10</v>
      </c>
      <c r="B125" s="401"/>
      <c r="C125" s="65"/>
      <c r="D125" s="65"/>
      <c r="E125" s="65"/>
      <c r="F125" s="226">
        <f t="shared" si="6"/>
        <v>0</v>
      </c>
    </row>
    <row r="126" spans="1:6">
      <c r="A126" s="400">
        <v>11</v>
      </c>
      <c r="B126" s="401"/>
      <c r="C126" s="65"/>
      <c r="D126" s="65"/>
      <c r="E126" s="65"/>
      <c r="F126" s="226">
        <f t="shared" si="6"/>
        <v>0</v>
      </c>
    </row>
    <row r="127" spans="1:6">
      <c r="A127" s="400">
        <v>12</v>
      </c>
      <c r="B127" s="401"/>
      <c r="C127" s="65"/>
      <c r="D127" s="65"/>
      <c r="E127" s="65"/>
      <c r="F127" s="226">
        <f t="shared" si="6"/>
        <v>0</v>
      </c>
    </row>
    <row r="128" spans="1:6">
      <c r="A128" s="400">
        <v>13</v>
      </c>
      <c r="B128" s="401"/>
      <c r="C128" s="65"/>
      <c r="D128" s="65"/>
      <c r="E128" s="65"/>
      <c r="F128" s="226">
        <f t="shared" si="6"/>
        <v>0</v>
      </c>
    </row>
    <row r="129" spans="1:6">
      <c r="A129" s="400">
        <v>14</v>
      </c>
      <c r="B129" s="401"/>
      <c r="C129" s="65"/>
      <c r="D129" s="65"/>
      <c r="E129" s="65"/>
      <c r="F129" s="226">
        <f t="shared" si="6"/>
        <v>0</v>
      </c>
    </row>
    <row r="130" spans="1:6">
      <c r="A130" s="400">
        <v>15</v>
      </c>
      <c r="B130" s="401"/>
      <c r="C130" s="65"/>
      <c r="D130" s="65"/>
      <c r="E130" s="65"/>
      <c r="F130" s="226">
        <f t="shared" si="6"/>
        <v>0</v>
      </c>
    </row>
    <row r="131" spans="1:6">
      <c r="A131" s="258" t="s">
        <v>556</v>
      </c>
      <c r="B131" s="259" t="s">
        <v>566</v>
      </c>
      <c r="C131" s="228">
        <f>SUM(C116:C130)</f>
        <v>0</v>
      </c>
      <c r="D131" s="228"/>
      <c r="E131" s="228">
        <f>SUM(E116:E130)</f>
        <v>0</v>
      </c>
      <c r="F131" s="228">
        <f>SUM(F116:F130)</f>
        <v>0</v>
      </c>
    </row>
    <row r="132" spans="1:6">
      <c r="A132" s="255" t="s">
        <v>558</v>
      </c>
      <c r="B132" s="259"/>
      <c r="C132" s="227"/>
      <c r="D132" s="227"/>
      <c r="E132" s="227"/>
      <c r="F132" s="227"/>
    </row>
    <row r="133" spans="1:6">
      <c r="A133" s="400">
        <v>1</v>
      </c>
      <c r="B133" s="401"/>
      <c r="C133" s="65"/>
      <c r="D133" s="65"/>
      <c r="E133" s="65"/>
      <c r="F133" s="226">
        <f>C133-E133</f>
        <v>0</v>
      </c>
    </row>
    <row r="134" spans="1:6">
      <c r="A134" s="400">
        <v>2</v>
      </c>
      <c r="B134" s="401"/>
      <c r="C134" s="65"/>
      <c r="D134" s="65"/>
      <c r="E134" s="65"/>
      <c r="F134" s="226">
        <f t="shared" ref="F134:F147" si="7">C134-E134</f>
        <v>0</v>
      </c>
    </row>
    <row r="135" spans="1:6">
      <c r="A135" s="400">
        <v>3</v>
      </c>
      <c r="B135" s="401"/>
      <c r="C135" s="65"/>
      <c r="D135" s="65"/>
      <c r="E135" s="65"/>
      <c r="F135" s="226">
        <f t="shared" si="7"/>
        <v>0</v>
      </c>
    </row>
    <row r="136" spans="1:6">
      <c r="A136" s="400">
        <v>4</v>
      </c>
      <c r="B136" s="401"/>
      <c r="C136" s="65"/>
      <c r="D136" s="65"/>
      <c r="E136" s="65"/>
      <c r="F136" s="226">
        <f t="shared" si="7"/>
        <v>0</v>
      </c>
    </row>
    <row r="137" spans="1:6">
      <c r="A137" s="400">
        <v>5</v>
      </c>
      <c r="B137" s="401"/>
      <c r="C137" s="65"/>
      <c r="D137" s="65"/>
      <c r="E137" s="65"/>
      <c r="F137" s="226">
        <f t="shared" si="7"/>
        <v>0</v>
      </c>
    </row>
    <row r="138" spans="1:6">
      <c r="A138" s="400">
        <v>6</v>
      </c>
      <c r="B138" s="401"/>
      <c r="C138" s="65"/>
      <c r="D138" s="65"/>
      <c r="E138" s="65"/>
      <c r="F138" s="226">
        <f t="shared" si="7"/>
        <v>0</v>
      </c>
    </row>
    <row r="139" spans="1:6">
      <c r="A139" s="400">
        <v>7</v>
      </c>
      <c r="B139" s="401"/>
      <c r="C139" s="65"/>
      <c r="D139" s="65"/>
      <c r="E139" s="65"/>
      <c r="F139" s="226">
        <f t="shared" si="7"/>
        <v>0</v>
      </c>
    </row>
    <row r="140" spans="1:6">
      <c r="A140" s="400">
        <v>8</v>
      </c>
      <c r="B140" s="401"/>
      <c r="C140" s="65"/>
      <c r="D140" s="65"/>
      <c r="E140" s="65"/>
      <c r="F140" s="226">
        <f t="shared" si="7"/>
        <v>0</v>
      </c>
    </row>
    <row r="141" spans="1:6">
      <c r="A141" s="400">
        <v>9</v>
      </c>
      <c r="B141" s="401"/>
      <c r="C141" s="65"/>
      <c r="D141" s="65"/>
      <c r="E141" s="65"/>
      <c r="F141" s="226">
        <f t="shared" si="7"/>
        <v>0</v>
      </c>
    </row>
    <row r="142" spans="1:6">
      <c r="A142" s="400">
        <v>10</v>
      </c>
      <c r="B142" s="401"/>
      <c r="C142" s="65"/>
      <c r="D142" s="65"/>
      <c r="E142" s="65"/>
      <c r="F142" s="226">
        <f t="shared" si="7"/>
        <v>0</v>
      </c>
    </row>
    <row r="143" spans="1:6">
      <c r="A143" s="400">
        <v>11</v>
      </c>
      <c r="B143" s="401"/>
      <c r="C143" s="65"/>
      <c r="D143" s="65"/>
      <c r="E143" s="65"/>
      <c r="F143" s="226">
        <f t="shared" si="7"/>
        <v>0</v>
      </c>
    </row>
    <row r="144" spans="1:6">
      <c r="A144" s="400">
        <v>12</v>
      </c>
      <c r="B144" s="401"/>
      <c r="C144" s="65"/>
      <c r="D144" s="65"/>
      <c r="E144" s="65"/>
      <c r="F144" s="226">
        <f t="shared" si="7"/>
        <v>0</v>
      </c>
    </row>
    <row r="145" spans="1:8">
      <c r="A145" s="400">
        <v>13</v>
      </c>
      <c r="B145" s="401"/>
      <c r="C145" s="65"/>
      <c r="D145" s="65"/>
      <c r="E145" s="65"/>
      <c r="F145" s="226">
        <f t="shared" si="7"/>
        <v>0</v>
      </c>
    </row>
    <row r="146" spans="1:8">
      <c r="A146" s="400">
        <v>14</v>
      </c>
      <c r="B146" s="401"/>
      <c r="C146" s="65"/>
      <c r="D146" s="65"/>
      <c r="E146" s="65"/>
      <c r="F146" s="226">
        <f t="shared" si="7"/>
        <v>0</v>
      </c>
    </row>
    <row r="147" spans="1:8">
      <c r="A147" s="400">
        <v>15</v>
      </c>
      <c r="B147" s="401"/>
      <c r="C147" s="65"/>
      <c r="D147" s="65"/>
      <c r="E147" s="65"/>
      <c r="F147" s="226">
        <f t="shared" si="7"/>
        <v>0</v>
      </c>
    </row>
    <row r="148" spans="1:8">
      <c r="A148" s="258" t="s">
        <v>559</v>
      </c>
      <c r="B148" s="259" t="s">
        <v>567</v>
      </c>
      <c r="C148" s="228">
        <f>SUM(C133:C147)</f>
        <v>0</v>
      </c>
      <c r="D148" s="228"/>
      <c r="E148" s="228">
        <f>SUM(E133:E147)</f>
        <v>0</v>
      </c>
      <c r="F148" s="228">
        <f>SUM(F133:F147)</f>
        <v>0</v>
      </c>
    </row>
    <row r="149" spans="1:8">
      <c r="A149" s="262" t="s">
        <v>568</v>
      </c>
      <c r="B149" s="259" t="s">
        <v>569</v>
      </c>
      <c r="C149" s="228">
        <f>C148+C131+C114+C97</f>
        <v>0</v>
      </c>
      <c r="D149" s="228"/>
      <c r="E149" s="228">
        <f>E148+E131+E114+E97</f>
        <v>0</v>
      </c>
      <c r="F149" s="228">
        <f>F148+F131+F114+F97</f>
        <v>0</v>
      </c>
    </row>
    <row r="150" spans="1:8">
      <c r="A150" s="265"/>
      <c r="B150" s="266"/>
      <c r="C150" s="267"/>
      <c r="D150" s="267"/>
      <c r="E150" s="267"/>
      <c r="F150" s="267"/>
    </row>
    <row r="151" spans="1:8">
      <c r="A151" s="411" t="s">
        <v>5</v>
      </c>
      <c r="B151" s="436">
        <f>pdeReportingDate</f>
        <v>46038</v>
      </c>
      <c r="C151" s="436"/>
      <c r="D151" s="436"/>
      <c r="E151" s="436"/>
      <c r="F151" s="436"/>
      <c r="G151" s="436"/>
      <c r="H151" s="436"/>
    </row>
    <row r="152" spans="1:8">
      <c r="A152" s="411"/>
      <c r="B152" s="38"/>
      <c r="C152" s="38"/>
      <c r="D152" s="38"/>
      <c r="E152" s="38"/>
      <c r="F152" s="38"/>
      <c r="G152" s="38"/>
      <c r="H152" s="38"/>
    </row>
    <row r="153" spans="1:8">
      <c r="A153" s="412" t="s">
        <v>290</v>
      </c>
      <c r="B153" s="437" t="str">
        <f>authorName</f>
        <v xml:space="preserve">Стефка Георгиева Маркова </v>
      </c>
      <c r="C153" s="437"/>
      <c r="D153" s="437"/>
      <c r="E153" s="437"/>
      <c r="F153" s="437"/>
      <c r="G153" s="437"/>
      <c r="H153" s="437"/>
    </row>
    <row r="154" spans="1:8">
      <c r="A154" s="412"/>
      <c r="B154" s="54"/>
      <c r="C154" s="54"/>
      <c r="D154" s="54"/>
      <c r="E154" s="54"/>
      <c r="F154" s="54"/>
      <c r="G154" s="54"/>
      <c r="H154" s="54"/>
    </row>
    <row r="155" spans="1:8">
      <c r="A155" s="412" t="s">
        <v>10</v>
      </c>
      <c r="B155" s="438"/>
      <c r="C155" s="438"/>
      <c r="D155" s="438"/>
      <c r="E155" s="438"/>
      <c r="F155" s="438"/>
      <c r="G155" s="438"/>
      <c r="H155" s="438"/>
    </row>
    <row r="156" spans="1:8">
      <c r="A156" s="413"/>
      <c r="B156" s="435" t="s">
        <v>291</v>
      </c>
      <c r="C156" s="435"/>
      <c r="D156" s="435"/>
      <c r="E156" s="435"/>
      <c r="F156" s="312"/>
      <c r="G156" s="34"/>
      <c r="H156" s="32"/>
    </row>
    <row r="157" spans="1:8">
      <c r="A157" s="413"/>
      <c r="B157" s="435" t="s">
        <v>291</v>
      </c>
      <c r="C157" s="435"/>
      <c r="D157" s="435"/>
      <c r="E157" s="435"/>
      <c r="F157" s="312"/>
      <c r="G157" s="34"/>
      <c r="H157" s="32"/>
    </row>
    <row r="158" spans="1:8">
      <c r="A158" s="413"/>
      <c r="B158" s="435" t="s">
        <v>291</v>
      </c>
      <c r="C158" s="435"/>
      <c r="D158" s="435"/>
      <c r="E158" s="435"/>
      <c r="F158" s="312"/>
      <c r="G158" s="34"/>
      <c r="H158" s="32"/>
    </row>
    <row r="159" spans="1:8">
      <c r="A159" s="413"/>
      <c r="B159" s="435" t="s">
        <v>291</v>
      </c>
      <c r="C159" s="435"/>
      <c r="D159" s="435"/>
      <c r="E159" s="435"/>
      <c r="F159" s="312"/>
      <c r="G159" s="34"/>
      <c r="H159" s="32"/>
    </row>
    <row r="160" spans="1:8">
      <c r="A160" s="413"/>
      <c r="B160" s="435"/>
      <c r="C160" s="435"/>
      <c r="D160" s="435"/>
      <c r="E160" s="435"/>
      <c r="F160" s="312"/>
      <c r="G160" s="34"/>
      <c r="H160" s="32"/>
    </row>
    <row r="161" spans="1:8">
      <c r="A161" s="413"/>
      <c r="B161" s="435"/>
      <c r="C161" s="435"/>
      <c r="D161" s="435"/>
      <c r="E161" s="435"/>
      <c r="F161" s="312"/>
      <c r="G161" s="34"/>
      <c r="H161" s="32"/>
    </row>
    <row r="162" spans="1:8">
      <c r="A162" s="413"/>
      <c r="B162" s="435"/>
      <c r="C162" s="435"/>
      <c r="D162" s="435"/>
      <c r="E162" s="435"/>
      <c r="F162" s="312"/>
      <c r="G162" s="34"/>
      <c r="H162" s="32"/>
    </row>
  </sheetData>
  <sheetProtection insertRows="0"/>
  <mergeCells count="10">
    <mergeCell ref="B159:E159"/>
    <mergeCell ref="B160:E160"/>
    <mergeCell ref="B161:E161"/>
    <mergeCell ref="B162:E162"/>
    <mergeCell ref="B151:H151"/>
    <mergeCell ref="B153:H153"/>
    <mergeCell ref="B155:H155"/>
    <mergeCell ref="B156:E156"/>
    <mergeCell ref="B157:E157"/>
    <mergeCell ref="B158:E158"/>
  </mergeCells>
  <phoneticPr fontId="18" type="noConversion"/>
  <printOptions horizontalCentered="1"/>
  <pageMargins left="0.39370078740157483" right="0.39370078740157483" top="0.39370078740157483" bottom="0.39370078740157483" header="0.19685039370078741" footer="0.31496062992125984"/>
  <pageSetup paperSize="9" scale="64" fitToHeight="2" orientation="portrait" horizontalDpi="300" verticalDpi="300" r:id="rId1"/>
  <headerFooter alignWithMargins="0"/>
  <rowBreaks count="2" manualBreakCount="2">
    <brk id="61" max="5" man="1"/>
    <brk id="11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>
    <tabColor rgb="FF00B0F0"/>
    <pageSetUpPr fitToPage="1"/>
  </sheetPr>
  <dimension ref="A1:J20"/>
  <sheetViews>
    <sheetView view="pageBreakPreview" zoomScale="115" zoomScaleNormal="85" zoomScaleSheetLayoutView="115" workbookViewId="0">
      <selection activeCell="C20" sqref="C20"/>
    </sheetView>
  </sheetViews>
  <sheetFormatPr defaultRowHeight="15"/>
  <cols>
    <col min="1" max="1" width="11.42578125" customWidth="1"/>
    <col min="2" max="2" width="52" customWidth="1"/>
    <col min="3" max="3" width="20.85546875" customWidth="1"/>
    <col min="4" max="4" width="23.7109375" customWidth="1"/>
    <col min="5" max="5" width="19.28515625" customWidth="1"/>
    <col min="6" max="6" width="52.28515625" customWidth="1"/>
    <col min="7" max="7" width="14.5703125" customWidth="1"/>
  </cols>
  <sheetData>
    <row r="1" spans="1:10" ht="20.25">
      <c r="A1" s="386" t="s">
        <v>788</v>
      </c>
      <c r="B1" s="387"/>
      <c r="C1" s="387"/>
      <c r="D1" s="387"/>
      <c r="E1" s="387"/>
      <c r="F1" s="387"/>
      <c r="G1" s="387"/>
      <c r="H1" s="387"/>
      <c r="I1" s="387"/>
      <c r="J1" s="388"/>
    </row>
    <row r="2" spans="1:10" ht="15.75">
      <c r="A2" s="387" t="str">
        <f>CONCATENATE("на информацията, въведена в справките на ",UPPER(pdeName))</f>
        <v>на информацията, въведена в справките на "ЕМКА" АД</v>
      </c>
      <c r="B2" s="387"/>
      <c r="C2" s="387"/>
      <c r="D2" s="387"/>
      <c r="E2" s="387"/>
      <c r="F2" s="387"/>
      <c r="G2" s="387"/>
      <c r="H2" s="387"/>
      <c r="I2" s="387"/>
      <c r="J2" s="388"/>
    </row>
    <row r="3" spans="1:10" ht="15.75">
      <c r="A3" s="387" t="str">
        <f>CONCATENATE("за периода от ",TEXT(startDate,"dd.mm.yyyy г.")," до ",TEXT(endDate,"dd.mm.yyyy г."))</f>
        <v>за периода от 01.01.2025 г. до 31.12.2025 г.</v>
      </c>
      <c r="B3" s="247"/>
      <c r="C3" s="247"/>
      <c r="D3" s="247"/>
      <c r="E3" s="247"/>
      <c r="F3" s="247"/>
      <c r="G3" s="247"/>
      <c r="H3" s="247"/>
      <c r="I3" s="247"/>
      <c r="J3" s="389"/>
    </row>
    <row r="5" spans="1:10" ht="25.5" customHeight="1">
      <c r="A5" s="392" t="s">
        <v>789</v>
      </c>
      <c r="B5" s="393" t="s">
        <v>790</v>
      </c>
      <c r="C5" s="394" t="s">
        <v>791</v>
      </c>
      <c r="D5" s="395" t="s">
        <v>792</v>
      </c>
      <c r="E5" s="394" t="s">
        <v>793</v>
      </c>
      <c r="F5" s="393" t="s">
        <v>794</v>
      </c>
      <c r="G5" s="392" t="s">
        <v>795</v>
      </c>
    </row>
    <row r="6" spans="1:10" ht="18.75" customHeight="1">
      <c r="A6" s="397" t="s">
        <v>796</v>
      </c>
      <c r="B6" s="390" t="s">
        <v>797</v>
      </c>
      <c r="C6" s="396">
        <f>'1-Баланс'!C95</f>
        <v>76188</v>
      </c>
      <c r="D6" s="421">
        <f t="shared" ref="D6:D15" si="0">C6-E6</f>
        <v>0</v>
      </c>
      <c r="E6" s="396">
        <f>'1-Баланс'!G95</f>
        <v>76188</v>
      </c>
      <c r="F6" s="391" t="s">
        <v>798</v>
      </c>
      <c r="G6" s="397" t="s">
        <v>796</v>
      </c>
    </row>
    <row r="7" spans="1:10" ht="18.75" customHeight="1">
      <c r="A7" s="397" t="s">
        <v>796</v>
      </c>
      <c r="B7" s="390" t="s">
        <v>799</v>
      </c>
      <c r="C7" s="396">
        <f>'1-Баланс'!G37</f>
        <v>72521</v>
      </c>
      <c r="D7" s="421">
        <f t="shared" si="0"/>
        <v>29122</v>
      </c>
      <c r="E7" s="396">
        <f>'1-Баланс'!G18</f>
        <v>43399</v>
      </c>
      <c r="F7" s="391" t="s">
        <v>483</v>
      </c>
      <c r="G7" s="397" t="s">
        <v>796</v>
      </c>
    </row>
    <row r="8" spans="1:10" ht="18.75" customHeight="1">
      <c r="A8" s="397" t="s">
        <v>796</v>
      </c>
      <c r="B8" s="390" t="s">
        <v>800</v>
      </c>
      <c r="C8" s="396">
        <f>ABS('1-Баланс'!G32)-ABS('1-Баланс'!G33)</f>
        <v>9996</v>
      </c>
      <c r="D8" s="421">
        <f t="shared" si="0"/>
        <v>0</v>
      </c>
      <c r="E8" s="396">
        <f>ABS('2-Отчет за доходите'!C44)-ABS('2-Отчет за доходите'!G44)</f>
        <v>9996</v>
      </c>
      <c r="F8" s="391" t="s">
        <v>801</v>
      </c>
      <c r="G8" s="398" t="s">
        <v>802</v>
      </c>
    </row>
    <row r="9" spans="1:10" ht="18.75" customHeight="1">
      <c r="A9" s="397" t="s">
        <v>796</v>
      </c>
      <c r="B9" s="390" t="s">
        <v>803</v>
      </c>
      <c r="C9" s="396">
        <f>'1-Баланс'!D92</f>
        <v>30680</v>
      </c>
      <c r="D9" s="421">
        <f t="shared" si="0"/>
        <v>0</v>
      </c>
      <c r="E9" s="396">
        <f>'3-Отчет за паричния поток'!C45</f>
        <v>30680</v>
      </c>
      <c r="F9" s="391" t="s">
        <v>804</v>
      </c>
      <c r="G9" s="398" t="s">
        <v>805</v>
      </c>
    </row>
    <row r="10" spans="1:10" ht="18.75" customHeight="1">
      <c r="A10" s="397" t="s">
        <v>796</v>
      </c>
      <c r="B10" s="390" t="s">
        <v>806</v>
      </c>
      <c r="C10" s="396">
        <f>'1-Баланс'!C92</f>
        <v>25577</v>
      </c>
      <c r="D10" s="421">
        <f t="shared" si="0"/>
        <v>0</v>
      </c>
      <c r="E10" s="396">
        <f>'3-Отчет за паричния поток'!C46</f>
        <v>25577</v>
      </c>
      <c r="F10" s="391" t="s">
        <v>807</v>
      </c>
      <c r="G10" s="398" t="s">
        <v>805</v>
      </c>
    </row>
    <row r="11" spans="1:10" ht="18.75" customHeight="1">
      <c r="A11" s="397" t="s">
        <v>796</v>
      </c>
      <c r="B11" s="390" t="s">
        <v>799</v>
      </c>
      <c r="C11" s="396">
        <f>'1-Баланс'!G37</f>
        <v>72521</v>
      </c>
      <c r="D11" s="421">
        <f t="shared" si="0"/>
        <v>0</v>
      </c>
      <c r="E11" s="396">
        <f>'4-Отчет за собствения капитал'!L34</f>
        <v>72521</v>
      </c>
      <c r="F11" s="391" t="s">
        <v>808</v>
      </c>
      <c r="G11" s="398" t="s">
        <v>809</v>
      </c>
    </row>
    <row r="12" spans="1:10" ht="18.75" customHeight="1">
      <c r="A12" s="397" t="s">
        <v>796</v>
      </c>
      <c r="B12" s="390" t="s">
        <v>810</v>
      </c>
      <c r="C12" s="396">
        <f>'1-Баланс'!C36</f>
        <v>0</v>
      </c>
      <c r="D12" s="421">
        <f t="shared" si="0"/>
        <v>0</v>
      </c>
      <c r="E12" s="396">
        <f>'Справка 5'!C27+'Справка 5'!C97</f>
        <v>0</v>
      </c>
      <c r="F12" s="391" t="s">
        <v>811</v>
      </c>
      <c r="G12" s="398" t="s">
        <v>812</v>
      </c>
    </row>
    <row r="13" spans="1:10" ht="18.75" customHeight="1">
      <c r="A13" s="397" t="s">
        <v>796</v>
      </c>
      <c r="B13" s="390" t="s">
        <v>813</v>
      </c>
      <c r="C13" s="396">
        <f>'1-Баланс'!C37</f>
        <v>0</v>
      </c>
      <c r="D13" s="421">
        <f t="shared" si="0"/>
        <v>0</v>
      </c>
      <c r="E13" s="396">
        <f>'Справка 5'!C44+'Справка 5'!C114</f>
        <v>0</v>
      </c>
      <c r="F13" s="391" t="s">
        <v>814</v>
      </c>
      <c r="G13" s="398" t="s">
        <v>812</v>
      </c>
    </row>
    <row r="14" spans="1:10" ht="18.75" customHeight="1">
      <c r="A14" s="397" t="s">
        <v>796</v>
      </c>
      <c r="B14" s="390" t="s">
        <v>815</v>
      </c>
      <c r="C14" s="396">
        <f>'1-Баланс'!C38</f>
        <v>0</v>
      </c>
      <c r="D14" s="421">
        <f t="shared" si="0"/>
        <v>0</v>
      </c>
      <c r="E14" s="396">
        <f>'Справка 5'!C61+'Справка 5'!C131</f>
        <v>0</v>
      </c>
      <c r="F14" s="391" t="s">
        <v>816</v>
      </c>
      <c r="G14" s="398" t="s">
        <v>812</v>
      </c>
    </row>
    <row r="15" spans="1:10" ht="18.75" customHeight="1">
      <c r="A15" s="397" t="s">
        <v>796</v>
      </c>
      <c r="B15" s="390" t="s">
        <v>817</v>
      </c>
      <c r="C15" s="396">
        <f>'1-Баланс'!C39</f>
        <v>805</v>
      </c>
      <c r="D15" s="421">
        <f t="shared" si="0"/>
        <v>0</v>
      </c>
      <c r="E15" s="396">
        <f>'Справка 5'!C148+'Справка 5'!C78</f>
        <v>805</v>
      </c>
      <c r="F15" s="391" t="s">
        <v>818</v>
      </c>
      <c r="G15" s="398" t="s">
        <v>812</v>
      </c>
    </row>
    <row r="20" spans="3:3" ht="15.75">
      <c r="C20" s="418"/>
    </row>
  </sheetData>
  <sheetProtection insertRows="0"/>
  <conditionalFormatting sqref="C7 C11">
    <cfRule type="cellIs" dxfId="0" priority="3" stopIfTrue="1" operator="lessThanOrEqual">
      <formula>0</formula>
    </cfRule>
  </conditionalFormatting>
  <pageMargins left="0.70866141732283472" right="0.70866141732283472" top="1.37" bottom="1.32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2">
    <tabColor theme="7"/>
    <pageSetUpPr fitToPage="1"/>
  </sheetPr>
  <dimension ref="A1:F24"/>
  <sheetViews>
    <sheetView view="pageBreakPreview" zoomScale="90" zoomScaleSheetLayoutView="90" workbookViewId="0">
      <selection activeCell="F13" sqref="F13"/>
    </sheetView>
  </sheetViews>
  <sheetFormatPr defaultRowHeight="15"/>
  <cols>
    <col min="1" max="1" width="4.28515625" customWidth="1"/>
    <col min="2" max="2" width="31.140625" bestFit="1" customWidth="1"/>
    <col min="3" max="3" width="40" bestFit="1" customWidth="1"/>
    <col min="4" max="5" width="18.5703125" customWidth="1"/>
  </cols>
  <sheetData>
    <row r="1" spans="1:6" ht="24" customHeight="1">
      <c r="A1" s="324" t="s">
        <v>819</v>
      </c>
      <c r="B1" s="324" t="s">
        <v>820</v>
      </c>
      <c r="C1" s="324" t="s">
        <v>821</v>
      </c>
      <c r="D1" s="324" t="s">
        <v>822</v>
      </c>
    </row>
    <row r="2" spans="1:6" ht="24" customHeight="1">
      <c r="A2" s="374" t="s">
        <v>823</v>
      </c>
      <c r="B2" s="372"/>
      <c r="C2" s="372"/>
      <c r="D2" s="373"/>
    </row>
    <row r="3" spans="1:6" ht="31.5">
      <c r="A3" s="327">
        <v>1</v>
      </c>
      <c r="B3" s="325" t="s">
        <v>824</v>
      </c>
      <c r="C3" s="326" t="s">
        <v>825</v>
      </c>
      <c r="D3" s="371">
        <f>(ABS('1-Баланс'!G32)-ABS('1-Баланс'!G33))/'2-Отчет за доходите'!G16</f>
        <v>5.9537919984752191E-2</v>
      </c>
      <c r="E3" s="418"/>
    </row>
    <row r="4" spans="1:6" ht="31.5">
      <c r="A4" s="327">
        <v>2</v>
      </c>
      <c r="B4" s="325" t="s">
        <v>826</v>
      </c>
      <c r="C4" s="326" t="s">
        <v>827</v>
      </c>
      <c r="D4" s="371">
        <f>(ABS('1-Баланс'!G32)-ABS('1-Баланс'!G33))/'1-Баланс'!G37</f>
        <v>0.13783593717681775</v>
      </c>
    </row>
    <row r="5" spans="1:6" ht="31.5">
      <c r="A5" s="327">
        <v>3</v>
      </c>
      <c r="B5" s="325" t="s">
        <v>828</v>
      </c>
      <c r="C5" s="326" t="s">
        <v>829</v>
      </c>
      <c r="D5" s="371">
        <f>(ABS('1-Баланс'!G32)-ABS('1-Баланс'!G33))/('1-Баланс'!G56+'1-Баланс'!G79)</f>
        <v>2.7259340059994548</v>
      </c>
    </row>
    <row r="6" spans="1:6" ht="31.5">
      <c r="A6" s="327">
        <v>4</v>
      </c>
      <c r="B6" s="325" t="s">
        <v>830</v>
      </c>
      <c r="C6" s="326" t="s">
        <v>831</v>
      </c>
      <c r="D6" s="371">
        <f>(ABS('1-Баланс'!G32)-ABS('1-Баланс'!G33))/('1-Баланс'!C95)</f>
        <v>0.13120176405733186</v>
      </c>
    </row>
    <row r="7" spans="1:6" ht="24" customHeight="1">
      <c r="A7" s="374" t="s">
        <v>832</v>
      </c>
      <c r="B7" s="372"/>
      <c r="C7" s="372"/>
      <c r="D7" s="373"/>
    </row>
    <row r="8" spans="1:6" ht="31.5">
      <c r="A8" s="327">
        <v>5</v>
      </c>
      <c r="B8" s="325" t="s">
        <v>833</v>
      </c>
      <c r="C8" s="326" t="s">
        <v>834</v>
      </c>
      <c r="D8" s="370">
        <f>'2-Отчет за доходите'!G36/'2-Отчет за доходите'!C36</f>
        <v>1.0630937127203641</v>
      </c>
      <c r="F8" s="418"/>
    </row>
    <row r="9" spans="1:6" ht="24" customHeight="1">
      <c r="A9" s="374" t="s">
        <v>835</v>
      </c>
      <c r="B9" s="372"/>
      <c r="C9" s="372"/>
      <c r="D9" s="373"/>
    </row>
    <row r="10" spans="1:6" ht="31.5">
      <c r="A10" s="327">
        <v>6</v>
      </c>
      <c r="B10" s="325" t="s">
        <v>836</v>
      </c>
      <c r="C10" s="326" t="s">
        <v>837</v>
      </c>
      <c r="D10" s="370">
        <f>'1-Баланс'!C94/'1-Баланс'!G79</f>
        <v>24.718650793650795</v>
      </c>
    </row>
    <row r="11" spans="1:6" ht="63">
      <c r="A11" s="327">
        <v>7</v>
      </c>
      <c r="B11" s="325" t="s">
        <v>838</v>
      </c>
      <c r="C11" s="326" t="s">
        <v>839</v>
      </c>
      <c r="D11" s="370">
        <f>('1-Баланс'!C76+'1-Баланс'!C85+'1-Баланс'!C92)/'1-Баланс'!G79</f>
        <v>19.655158730158732</v>
      </c>
    </row>
    <row r="12" spans="1:6" ht="47.25">
      <c r="A12" s="327">
        <v>8</v>
      </c>
      <c r="B12" s="325" t="s">
        <v>840</v>
      </c>
      <c r="C12" s="326" t="s">
        <v>841</v>
      </c>
      <c r="D12" s="370">
        <f>('1-Баланс'!C85+'1-Баланс'!C92)/'1-Баланс'!G79</f>
        <v>10.149603174603175</v>
      </c>
    </row>
    <row r="13" spans="1:6" ht="31.5">
      <c r="A13" s="327">
        <v>9</v>
      </c>
      <c r="B13" s="325" t="s">
        <v>842</v>
      </c>
      <c r="C13" s="326" t="s">
        <v>843</v>
      </c>
      <c r="D13" s="370">
        <f>'1-Баланс'!C92/'1-Баланс'!G79</f>
        <v>10.149603174603175</v>
      </c>
      <c r="F13" s="418"/>
    </row>
    <row r="14" spans="1:6" ht="24" customHeight="1">
      <c r="A14" s="374" t="s">
        <v>844</v>
      </c>
      <c r="B14" s="372"/>
      <c r="C14" s="372"/>
      <c r="D14" s="373"/>
    </row>
    <row r="15" spans="1:6" ht="31.5">
      <c r="A15" s="327">
        <v>10</v>
      </c>
      <c r="B15" s="325" t="s">
        <v>845</v>
      </c>
      <c r="C15" s="326" t="s">
        <v>846</v>
      </c>
      <c r="D15" s="370">
        <f>'2-Отчет за доходите'!G16/('1-Баланс'!C20+'1-Баланс'!C21+'1-Баланс'!C22+'1-Баланс'!C28+'1-Баланс'!C65)</f>
        <v>6.5578079837512693</v>
      </c>
    </row>
    <row r="16" spans="1:6" ht="31.5">
      <c r="A16" s="376">
        <v>11</v>
      </c>
      <c r="B16" s="325" t="s">
        <v>844</v>
      </c>
      <c r="C16" s="326" t="s">
        <v>847</v>
      </c>
      <c r="D16" s="377">
        <f>'2-Отчет за доходите'!G16/('1-Баланс'!C95)</f>
        <v>2.2036672441854361</v>
      </c>
    </row>
    <row r="17" spans="1:5" ht="24" customHeight="1">
      <c r="A17" s="374" t="s">
        <v>848</v>
      </c>
      <c r="B17" s="372"/>
      <c r="C17" s="372"/>
      <c r="D17" s="373"/>
    </row>
    <row r="18" spans="1:5" ht="31.5">
      <c r="A18" s="327">
        <v>12</v>
      </c>
      <c r="B18" s="325" t="s">
        <v>849</v>
      </c>
      <c r="C18" s="326" t="s">
        <v>850</v>
      </c>
      <c r="D18" s="370">
        <f>'1-Баланс'!G56/('1-Баланс'!G37+'1-Баланс'!G56)</f>
        <v>1.5569853939295216E-2</v>
      </c>
    </row>
    <row r="19" spans="1:5" ht="31.5">
      <c r="A19" s="327">
        <v>13</v>
      </c>
      <c r="B19" s="325" t="s">
        <v>851</v>
      </c>
      <c r="C19" s="326" t="s">
        <v>852</v>
      </c>
      <c r="D19" s="370">
        <f>D4/D5</f>
        <v>5.0564664028350408E-2</v>
      </c>
    </row>
    <row r="20" spans="1:5" ht="31.5">
      <c r="A20" s="327">
        <v>14</v>
      </c>
      <c r="B20" s="325" t="s">
        <v>853</v>
      </c>
      <c r="C20" s="326" t="s">
        <v>854</v>
      </c>
      <c r="D20" s="370">
        <f>D6/D5</f>
        <v>4.8130939255525799E-2</v>
      </c>
    </row>
    <row r="21" spans="1:5" ht="38.25" customHeight="1">
      <c r="A21" s="327">
        <v>15</v>
      </c>
      <c r="B21" s="325" t="s">
        <v>855</v>
      </c>
      <c r="C21" s="326" t="s">
        <v>856</v>
      </c>
      <c r="D21" s="399">
        <f>'2-Отчет за доходите'!C37+'2-Отчет за доходите'!C25</f>
        <v>9996</v>
      </c>
      <c r="E21" s="415"/>
    </row>
    <row r="22" spans="1:5" ht="47.25">
      <c r="A22" s="327">
        <v>16</v>
      </c>
      <c r="B22" s="325" t="s">
        <v>857</v>
      </c>
      <c r="C22" s="326" t="s">
        <v>858</v>
      </c>
      <c r="D22" s="375">
        <f>D21/'1-Баланс'!G37</f>
        <v>0.13783593717681775</v>
      </c>
    </row>
    <row r="23" spans="1:5" ht="31.5">
      <c r="A23" s="327">
        <v>17</v>
      </c>
      <c r="B23" s="325" t="s">
        <v>859</v>
      </c>
      <c r="C23" s="326" t="s">
        <v>860</v>
      </c>
      <c r="D23" s="375">
        <f>(D21+'2-Отчет за доходите'!C14)/'2-Отчет за доходите'!G31</f>
        <v>7.0065963295671121E-2</v>
      </c>
    </row>
    <row r="24" spans="1:5" ht="31.5">
      <c r="A24" s="327">
        <v>18</v>
      </c>
      <c r="B24" s="325" t="s">
        <v>861</v>
      </c>
      <c r="C24" s="326" t="s">
        <v>862</v>
      </c>
      <c r="D24" s="375">
        <f>('1-Баланс'!G56+'1-Баланс'!G79)/(D21+'2-Отчет за доходите'!C14)</f>
        <v>0.31073637827302769</v>
      </c>
    </row>
  </sheetData>
  <sheetProtection insertRows="0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:N1335"/>
  <sheetViews>
    <sheetView topLeftCell="C1" workbookViewId="0">
      <selection activeCell="J4" sqref="J4"/>
    </sheetView>
  </sheetViews>
  <sheetFormatPr defaultRowHeight="15.75"/>
  <cols>
    <col min="1" max="1" width="16.5703125" style="75" bestFit="1" customWidth="1"/>
    <col min="2" max="2" width="12.140625" style="75" bestFit="1" customWidth="1"/>
    <col min="3" max="3" width="14.28515625" style="75" customWidth="1"/>
    <col min="4" max="4" width="14.140625" style="75" bestFit="1" customWidth="1"/>
    <col min="5" max="5" width="16.7109375" style="75" bestFit="1" customWidth="1"/>
    <col min="6" max="6" width="53.140625" style="75" customWidth="1"/>
    <col min="7" max="7" width="16" style="75" bestFit="1" customWidth="1"/>
    <col min="8" max="8" width="15.7109375" style="75" customWidth="1"/>
    <col min="9" max="16384" width="9.140625" style="75"/>
  </cols>
  <sheetData>
    <row r="1" spans="1:14">
      <c r="A1" s="40" t="s">
        <v>863</v>
      </c>
      <c r="B1" s="40" t="s">
        <v>864</v>
      </c>
      <c r="C1" s="40" t="s">
        <v>865</v>
      </c>
      <c r="D1" s="41" t="s">
        <v>866</v>
      </c>
      <c r="E1" s="41" t="s">
        <v>867</v>
      </c>
      <c r="F1" s="41" t="s">
        <v>868</v>
      </c>
      <c r="G1" s="41" t="s">
        <v>869</v>
      </c>
      <c r="H1" s="41" t="s">
        <v>870</v>
      </c>
      <c r="I1" s="423"/>
      <c r="J1" s="423"/>
      <c r="K1" s="423"/>
      <c r="L1" s="423"/>
      <c r="M1" s="423"/>
      <c r="N1" s="76" t="s">
        <v>871</v>
      </c>
    </row>
    <row r="2" spans="1:14" s="250" customFormat="1">
      <c r="A2" s="424"/>
      <c r="B2" s="424"/>
      <c r="C2" s="425"/>
      <c r="D2" s="424"/>
      <c r="E2" s="424"/>
      <c r="F2" s="426" t="s">
        <v>872</v>
      </c>
      <c r="G2" s="424"/>
      <c r="H2" s="424"/>
      <c r="I2" s="424"/>
      <c r="J2" s="424"/>
      <c r="K2" s="424"/>
      <c r="L2" s="424"/>
      <c r="M2" s="424"/>
      <c r="N2" s="424"/>
    </row>
    <row r="3" spans="1:14">
      <c r="A3" s="423" t="str">
        <f t="shared" ref="A3:A34" si="0">pdeName</f>
        <v>"ЕМКА" АД</v>
      </c>
      <c r="B3" s="423" t="str">
        <f t="shared" ref="B3:B34" si="1">pdeBulstat</f>
        <v>107001173</v>
      </c>
      <c r="C3" s="427">
        <f t="shared" ref="C3:C34" si="2">endDate</f>
        <v>46022</v>
      </c>
      <c r="D3" s="423" t="s">
        <v>38</v>
      </c>
      <c r="E3" s="423">
        <v>1</v>
      </c>
      <c r="F3" s="423" t="s">
        <v>37</v>
      </c>
      <c r="G3" s="423" t="s">
        <v>873</v>
      </c>
      <c r="H3" s="423">
        <f xml:space="preserve"> '1-Баланс'!C12</f>
        <v>772</v>
      </c>
      <c r="I3" s="423"/>
      <c r="J3" s="423"/>
      <c r="K3" s="423"/>
      <c r="L3" s="423"/>
      <c r="M3" s="423"/>
      <c r="N3" s="423"/>
    </row>
    <row r="4" spans="1:14">
      <c r="A4" s="423" t="str">
        <f t="shared" si="0"/>
        <v>"ЕМКА" АД</v>
      </c>
      <c r="B4" s="423" t="str">
        <f t="shared" si="1"/>
        <v>107001173</v>
      </c>
      <c r="C4" s="427">
        <f t="shared" si="2"/>
        <v>46022</v>
      </c>
      <c r="D4" s="423" t="s">
        <v>42</v>
      </c>
      <c r="E4" s="423">
        <v>1</v>
      </c>
      <c r="F4" s="423" t="s">
        <v>41</v>
      </c>
      <c r="G4" s="423" t="s">
        <v>873</v>
      </c>
      <c r="H4" s="423">
        <f xml:space="preserve"> '1-Баланс'!C13</f>
        <v>3272</v>
      </c>
      <c r="I4" s="423"/>
      <c r="J4" s="418"/>
      <c r="K4" s="423"/>
      <c r="L4" s="423"/>
      <c r="M4" s="423"/>
      <c r="N4" s="423"/>
    </row>
    <row r="5" spans="1:14">
      <c r="A5" s="423" t="str">
        <f t="shared" si="0"/>
        <v>"ЕМКА" АД</v>
      </c>
      <c r="B5" s="423" t="str">
        <f t="shared" si="1"/>
        <v>107001173</v>
      </c>
      <c r="C5" s="427">
        <f t="shared" si="2"/>
        <v>46022</v>
      </c>
      <c r="D5" s="423" t="s">
        <v>46</v>
      </c>
      <c r="E5" s="423">
        <v>1</v>
      </c>
      <c r="F5" s="423" t="s">
        <v>45</v>
      </c>
      <c r="G5" s="423" t="s">
        <v>873</v>
      </c>
      <c r="H5" s="423">
        <f xml:space="preserve"> '1-Баланс'!C14</f>
        <v>4343</v>
      </c>
      <c r="I5" s="423"/>
      <c r="J5" s="423"/>
      <c r="K5" s="423"/>
      <c r="L5" s="423"/>
      <c r="M5" s="423"/>
      <c r="N5" s="423"/>
    </row>
    <row r="6" spans="1:14">
      <c r="A6" s="423" t="str">
        <f t="shared" si="0"/>
        <v>"ЕМКА" АД</v>
      </c>
      <c r="B6" s="423" t="str">
        <f t="shared" si="1"/>
        <v>107001173</v>
      </c>
      <c r="C6" s="427">
        <f t="shared" si="2"/>
        <v>46022</v>
      </c>
      <c r="D6" s="423" t="s">
        <v>50</v>
      </c>
      <c r="E6" s="423">
        <v>1</v>
      </c>
      <c r="F6" s="423" t="s">
        <v>49</v>
      </c>
      <c r="G6" s="423" t="s">
        <v>873</v>
      </c>
      <c r="H6" s="423">
        <f xml:space="preserve"> '1-Баланс'!C15</f>
        <v>3042</v>
      </c>
      <c r="I6" s="423"/>
      <c r="J6" s="423"/>
      <c r="K6" s="423"/>
      <c r="L6" s="423"/>
      <c r="M6" s="423"/>
      <c r="N6" s="423"/>
    </row>
    <row r="7" spans="1:14">
      <c r="A7" s="423" t="str">
        <f t="shared" si="0"/>
        <v>"ЕМКА" АД</v>
      </c>
      <c r="B7" s="423" t="str">
        <f t="shared" si="1"/>
        <v>107001173</v>
      </c>
      <c r="C7" s="427">
        <f t="shared" si="2"/>
        <v>46022</v>
      </c>
      <c r="D7" s="423" t="s">
        <v>54</v>
      </c>
      <c r="E7" s="423">
        <v>1</v>
      </c>
      <c r="F7" s="423" t="s">
        <v>53</v>
      </c>
      <c r="G7" s="423" t="s">
        <v>873</v>
      </c>
      <c r="H7" s="423">
        <f xml:space="preserve"> '1-Баланс'!C16</f>
        <v>84</v>
      </c>
      <c r="I7" s="423"/>
      <c r="J7" s="423"/>
      <c r="K7" s="423"/>
      <c r="L7" s="423"/>
      <c r="M7" s="423"/>
      <c r="N7" s="423"/>
    </row>
    <row r="8" spans="1:14">
      <c r="A8" s="423" t="str">
        <f t="shared" si="0"/>
        <v>"ЕМКА" АД</v>
      </c>
      <c r="B8" s="423" t="str">
        <f t="shared" si="1"/>
        <v>107001173</v>
      </c>
      <c r="C8" s="427">
        <f t="shared" si="2"/>
        <v>46022</v>
      </c>
      <c r="D8" s="423" t="s">
        <v>58</v>
      </c>
      <c r="E8" s="423">
        <v>1</v>
      </c>
      <c r="F8" s="423" t="s">
        <v>57</v>
      </c>
      <c r="G8" s="423" t="s">
        <v>873</v>
      </c>
      <c r="H8" s="423">
        <f xml:space="preserve"> '1-Баланс'!C17</f>
        <v>63</v>
      </c>
      <c r="I8" s="423"/>
      <c r="J8" s="423"/>
      <c r="K8" s="423"/>
      <c r="L8" s="423"/>
      <c r="M8" s="423"/>
      <c r="N8" s="423"/>
    </row>
    <row r="9" spans="1:14">
      <c r="A9" s="423" t="str">
        <f t="shared" si="0"/>
        <v>"ЕМКА" АД</v>
      </c>
      <c r="B9" s="423" t="str">
        <f t="shared" si="1"/>
        <v>107001173</v>
      </c>
      <c r="C9" s="427">
        <f t="shared" si="2"/>
        <v>46022</v>
      </c>
      <c r="D9" s="423" t="s">
        <v>62</v>
      </c>
      <c r="E9" s="423">
        <v>1</v>
      </c>
      <c r="F9" s="423" t="s">
        <v>61</v>
      </c>
      <c r="G9" s="423" t="s">
        <v>873</v>
      </c>
      <c r="H9" s="423">
        <f xml:space="preserve"> '1-Баланс'!C18</f>
        <v>903</v>
      </c>
      <c r="I9" s="423"/>
      <c r="J9" s="423"/>
      <c r="K9" s="423"/>
      <c r="L9" s="423"/>
      <c r="M9" s="423"/>
      <c r="N9" s="423"/>
    </row>
    <row r="10" spans="1:14">
      <c r="A10" s="423" t="str">
        <f t="shared" si="0"/>
        <v>"ЕМКА" АД</v>
      </c>
      <c r="B10" s="423" t="str">
        <f t="shared" si="1"/>
        <v>107001173</v>
      </c>
      <c r="C10" s="427">
        <f t="shared" si="2"/>
        <v>46022</v>
      </c>
      <c r="D10" s="423" t="s">
        <v>66</v>
      </c>
      <c r="E10" s="423">
        <v>1</v>
      </c>
      <c r="F10" s="423" t="s">
        <v>65</v>
      </c>
      <c r="G10" s="423" t="s">
        <v>873</v>
      </c>
      <c r="H10" s="423">
        <f xml:space="preserve"> '1-Баланс'!C19</f>
        <v>159</v>
      </c>
      <c r="I10" s="423"/>
      <c r="J10" s="423"/>
      <c r="K10" s="423"/>
      <c r="L10" s="423"/>
      <c r="M10" s="423"/>
      <c r="N10" s="423"/>
    </row>
    <row r="11" spans="1:14">
      <c r="A11" s="423" t="str">
        <f t="shared" si="0"/>
        <v>"ЕМКА" АД</v>
      </c>
      <c r="B11" s="423" t="str">
        <f t="shared" si="1"/>
        <v>107001173</v>
      </c>
      <c r="C11" s="427">
        <f t="shared" si="2"/>
        <v>46022</v>
      </c>
      <c r="D11" s="423" t="s">
        <v>69</v>
      </c>
      <c r="E11" s="423">
        <v>1</v>
      </c>
      <c r="F11" s="423" t="s">
        <v>35</v>
      </c>
      <c r="G11" s="423" t="s">
        <v>873</v>
      </c>
      <c r="H11" s="423">
        <f xml:space="preserve"> '1-Баланс'!C20</f>
        <v>12638</v>
      </c>
      <c r="I11" s="423"/>
      <c r="J11" s="423"/>
      <c r="K11" s="423"/>
      <c r="L11" s="423"/>
      <c r="M11" s="423"/>
      <c r="N11" s="423"/>
    </row>
    <row r="12" spans="1:14">
      <c r="A12" s="423" t="str">
        <f t="shared" si="0"/>
        <v>"ЕМКА" АД</v>
      </c>
      <c r="B12" s="423" t="str">
        <f t="shared" si="1"/>
        <v>107001173</v>
      </c>
      <c r="C12" s="427">
        <f t="shared" si="2"/>
        <v>46022</v>
      </c>
      <c r="D12" s="423" t="s">
        <v>73</v>
      </c>
      <c r="E12" s="423">
        <v>1</v>
      </c>
      <c r="F12" s="423" t="s">
        <v>72</v>
      </c>
      <c r="G12" s="423" t="s">
        <v>873</v>
      </c>
      <c r="H12" s="423">
        <f xml:space="preserve"> '1-Баланс'!C21</f>
        <v>187</v>
      </c>
      <c r="I12" s="423"/>
      <c r="J12" s="423"/>
      <c r="K12" s="423"/>
      <c r="L12" s="423"/>
      <c r="M12" s="423"/>
      <c r="N12" s="423"/>
    </row>
    <row r="13" spans="1:14">
      <c r="A13" s="423" t="str">
        <f t="shared" si="0"/>
        <v>"ЕМКА" АД</v>
      </c>
      <c r="B13" s="423" t="str">
        <f t="shared" si="1"/>
        <v>107001173</v>
      </c>
      <c r="C13" s="427">
        <f t="shared" si="2"/>
        <v>46022</v>
      </c>
      <c r="D13" s="423" t="s">
        <v>77</v>
      </c>
      <c r="E13" s="423">
        <v>1</v>
      </c>
      <c r="F13" s="423" t="s">
        <v>76</v>
      </c>
      <c r="G13" s="423" t="s">
        <v>873</v>
      </c>
      <c r="H13" s="423">
        <f xml:space="preserve"> '1-Баланс'!C22</f>
        <v>0</v>
      </c>
      <c r="I13" s="423"/>
      <c r="J13" s="423"/>
      <c r="K13" s="423"/>
      <c r="L13" s="423"/>
      <c r="M13" s="423"/>
      <c r="N13" s="423"/>
    </row>
    <row r="14" spans="1:14">
      <c r="A14" s="423" t="str">
        <f t="shared" si="0"/>
        <v>"ЕМКА" АД</v>
      </c>
      <c r="B14" s="423" t="str">
        <f t="shared" si="1"/>
        <v>107001173</v>
      </c>
      <c r="C14" s="427">
        <f t="shared" si="2"/>
        <v>46022</v>
      </c>
      <c r="D14" s="423" t="s">
        <v>84</v>
      </c>
      <c r="E14" s="423">
        <v>1</v>
      </c>
      <c r="F14" s="423" t="s">
        <v>83</v>
      </c>
      <c r="G14" s="423" t="s">
        <v>873</v>
      </c>
      <c r="H14" s="423">
        <f xml:space="preserve"> '1-Баланс'!C24</f>
        <v>0</v>
      </c>
      <c r="I14" s="423"/>
      <c r="J14" s="423"/>
      <c r="K14" s="423"/>
      <c r="L14" s="423"/>
      <c r="M14" s="423"/>
      <c r="N14" s="423"/>
    </row>
    <row r="15" spans="1:14">
      <c r="A15" s="423" t="str">
        <f t="shared" si="0"/>
        <v>"ЕМКА" АД</v>
      </c>
      <c r="B15" s="423" t="str">
        <f t="shared" si="1"/>
        <v>107001173</v>
      </c>
      <c r="C15" s="427">
        <f t="shared" si="2"/>
        <v>46022</v>
      </c>
      <c r="D15" s="423" t="s">
        <v>88</v>
      </c>
      <c r="E15" s="423">
        <v>1</v>
      </c>
      <c r="F15" s="423" t="s">
        <v>87</v>
      </c>
      <c r="G15" s="423" t="s">
        <v>873</v>
      </c>
      <c r="H15" s="423">
        <f xml:space="preserve"> '1-Баланс'!C25</f>
        <v>119</v>
      </c>
      <c r="I15" s="423"/>
      <c r="J15" s="423"/>
      <c r="K15" s="423"/>
      <c r="L15" s="423"/>
      <c r="M15" s="423"/>
      <c r="N15" s="423"/>
    </row>
    <row r="16" spans="1:14">
      <c r="A16" s="423" t="str">
        <f t="shared" si="0"/>
        <v>"ЕМКА" АД</v>
      </c>
      <c r="B16" s="423" t="str">
        <f t="shared" si="1"/>
        <v>107001173</v>
      </c>
      <c r="C16" s="427">
        <f t="shared" si="2"/>
        <v>46022</v>
      </c>
      <c r="D16" s="423" t="s">
        <v>92</v>
      </c>
      <c r="E16" s="423">
        <v>1</v>
      </c>
      <c r="F16" s="423" t="s">
        <v>91</v>
      </c>
      <c r="G16" s="423" t="s">
        <v>873</v>
      </c>
      <c r="H16" s="423">
        <f xml:space="preserve"> '1-Баланс'!C26</f>
        <v>0</v>
      </c>
      <c r="I16" s="423"/>
      <c r="J16" s="423"/>
      <c r="K16" s="423"/>
      <c r="L16" s="423"/>
      <c r="M16" s="423"/>
      <c r="N16" s="423"/>
    </row>
    <row r="17" spans="1:8">
      <c r="A17" s="423" t="str">
        <f t="shared" si="0"/>
        <v>"ЕМКА" АД</v>
      </c>
      <c r="B17" s="423" t="str">
        <f t="shared" si="1"/>
        <v>107001173</v>
      </c>
      <c r="C17" s="427">
        <f t="shared" si="2"/>
        <v>46022</v>
      </c>
      <c r="D17" s="423" t="s">
        <v>96</v>
      </c>
      <c r="E17" s="423">
        <v>1</v>
      </c>
      <c r="F17" s="423" t="s">
        <v>95</v>
      </c>
      <c r="G17" s="423" t="s">
        <v>873</v>
      </c>
      <c r="H17" s="423">
        <f xml:space="preserve"> '1-Баланс'!C27</f>
        <v>12</v>
      </c>
    </row>
    <row r="18" spans="1:8">
      <c r="A18" s="423" t="str">
        <f t="shared" si="0"/>
        <v>"ЕМКА" АД</v>
      </c>
      <c r="B18" s="423" t="str">
        <f t="shared" si="1"/>
        <v>107001173</v>
      </c>
      <c r="C18" s="427">
        <f t="shared" si="2"/>
        <v>46022</v>
      </c>
      <c r="D18" s="423" t="s">
        <v>99</v>
      </c>
      <c r="E18" s="423">
        <v>1</v>
      </c>
      <c r="F18" s="423" t="s">
        <v>80</v>
      </c>
      <c r="G18" s="423" t="s">
        <v>873</v>
      </c>
      <c r="H18" s="423">
        <f xml:space="preserve"> '1-Баланс'!C28</f>
        <v>131</v>
      </c>
    </row>
    <row r="19" spans="1:8">
      <c r="A19" s="423" t="str">
        <f t="shared" si="0"/>
        <v>"ЕМКА" АД</v>
      </c>
      <c r="B19" s="423" t="str">
        <f t="shared" si="1"/>
        <v>107001173</v>
      </c>
      <c r="C19" s="427">
        <f t="shared" si="2"/>
        <v>46022</v>
      </c>
      <c r="D19" s="423" t="s">
        <v>108</v>
      </c>
      <c r="E19" s="423">
        <v>1</v>
      </c>
      <c r="F19" s="423" t="s">
        <v>107</v>
      </c>
      <c r="G19" s="423" t="s">
        <v>873</v>
      </c>
      <c r="H19" s="423">
        <f xml:space="preserve"> '1-Баланс'!C31</f>
        <v>0</v>
      </c>
    </row>
    <row r="20" spans="1:8">
      <c r="A20" s="423" t="str">
        <f t="shared" si="0"/>
        <v>"ЕМКА" АД</v>
      </c>
      <c r="B20" s="423" t="str">
        <f t="shared" si="1"/>
        <v>107001173</v>
      </c>
      <c r="C20" s="427">
        <f t="shared" si="2"/>
        <v>46022</v>
      </c>
      <c r="D20" s="423" t="s">
        <v>112</v>
      </c>
      <c r="E20" s="423">
        <v>1</v>
      </c>
      <c r="F20" s="423" t="s">
        <v>111</v>
      </c>
      <c r="G20" s="423" t="s">
        <v>873</v>
      </c>
      <c r="H20" s="423">
        <f xml:space="preserve"> '1-Баланс'!C32</f>
        <v>0</v>
      </c>
    </row>
    <row r="21" spans="1:8">
      <c r="A21" s="423" t="str">
        <f t="shared" si="0"/>
        <v>"ЕМКА" АД</v>
      </c>
      <c r="B21" s="423" t="str">
        <f t="shared" si="1"/>
        <v>107001173</v>
      </c>
      <c r="C21" s="427">
        <f t="shared" si="2"/>
        <v>46022</v>
      </c>
      <c r="D21" s="423" t="s">
        <v>116</v>
      </c>
      <c r="E21" s="423">
        <v>1</v>
      </c>
      <c r="F21" s="423" t="s">
        <v>104</v>
      </c>
      <c r="G21" s="423" t="s">
        <v>873</v>
      </c>
      <c r="H21" s="423">
        <f xml:space="preserve"> '1-Баланс'!C33</f>
        <v>0</v>
      </c>
    </row>
    <row r="22" spans="1:8">
      <c r="A22" s="423" t="str">
        <f t="shared" si="0"/>
        <v>"ЕМКА" АД</v>
      </c>
      <c r="B22" s="423" t="str">
        <f t="shared" si="1"/>
        <v>107001173</v>
      </c>
      <c r="C22" s="427">
        <f t="shared" si="2"/>
        <v>46022</v>
      </c>
      <c r="D22" s="423" t="s">
        <v>123</v>
      </c>
      <c r="E22" s="423">
        <v>1</v>
      </c>
      <c r="F22" s="423" t="s">
        <v>122</v>
      </c>
      <c r="G22" s="423" t="s">
        <v>873</v>
      </c>
      <c r="H22" s="423">
        <f xml:space="preserve"> '1-Баланс'!C35</f>
        <v>805</v>
      </c>
    </row>
    <row r="23" spans="1:8">
      <c r="A23" s="423" t="str">
        <f t="shared" si="0"/>
        <v>"ЕМКА" АД</v>
      </c>
      <c r="B23" s="423" t="str">
        <f t="shared" si="1"/>
        <v>107001173</v>
      </c>
      <c r="C23" s="427">
        <f t="shared" si="2"/>
        <v>46022</v>
      </c>
      <c r="D23" s="423" t="s">
        <v>125</v>
      </c>
      <c r="E23" s="423">
        <v>1</v>
      </c>
      <c r="F23" s="423" t="s">
        <v>124</v>
      </c>
      <c r="G23" s="423" t="s">
        <v>873</v>
      </c>
      <c r="H23" s="423">
        <f xml:space="preserve"> '1-Баланс'!C36</f>
        <v>0</v>
      </c>
    </row>
    <row r="24" spans="1:8">
      <c r="A24" s="423" t="str">
        <f t="shared" si="0"/>
        <v>"ЕМКА" АД</v>
      </c>
      <c r="B24" s="423" t="str">
        <f t="shared" si="1"/>
        <v>107001173</v>
      </c>
      <c r="C24" s="427">
        <f t="shared" si="2"/>
        <v>46022</v>
      </c>
      <c r="D24" s="423" t="s">
        <v>127</v>
      </c>
      <c r="E24" s="423">
        <v>1</v>
      </c>
      <c r="F24" s="423" t="s">
        <v>126</v>
      </c>
      <c r="G24" s="423" t="s">
        <v>873</v>
      </c>
      <c r="H24" s="423">
        <f xml:space="preserve"> '1-Баланс'!C37</f>
        <v>0</v>
      </c>
    </row>
    <row r="25" spans="1:8">
      <c r="A25" s="423" t="str">
        <f t="shared" si="0"/>
        <v>"ЕМКА" АД</v>
      </c>
      <c r="B25" s="423" t="str">
        <f t="shared" si="1"/>
        <v>107001173</v>
      </c>
      <c r="C25" s="427">
        <f t="shared" si="2"/>
        <v>46022</v>
      </c>
      <c r="D25" s="423" t="s">
        <v>131</v>
      </c>
      <c r="E25" s="423">
        <v>1</v>
      </c>
      <c r="F25" s="423" t="s">
        <v>130</v>
      </c>
      <c r="G25" s="423" t="s">
        <v>873</v>
      </c>
      <c r="H25" s="423">
        <f xml:space="preserve"> '1-Баланс'!C38</f>
        <v>0</v>
      </c>
    </row>
    <row r="26" spans="1:8">
      <c r="A26" s="423" t="str">
        <f t="shared" si="0"/>
        <v>"ЕМКА" АД</v>
      </c>
      <c r="B26" s="423" t="str">
        <f t="shared" si="1"/>
        <v>107001173</v>
      </c>
      <c r="C26" s="427">
        <f t="shared" si="2"/>
        <v>46022</v>
      </c>
      <c r="D26" s="423" t="s">
        <v>133</v>
      </c>
      <c r="E26" s="423">
        <v>1</v>
      </c>
      <c r="F26" s="423" t="s">
        <v>132</v>
      </c>
      <c r="G26" s="423" t="s">
        <v>873</v>
      </c>
      <c r="H26" s="423">
        <f xml:space="preserve"> '1-Баланс'!C39</f>
        <v>805</v>
      </c>
    </row>
    <row r="27" spans="1:8">
      <c r="A27" s="423" t="str">
        <f t="shared" si="0"/>
        <v>"ЕМКА" АД</v>
      </c>
      <c r="B27" s="423" t="str">
        <f t="shared" si="1"/>
        <v>107001173</v>
      </c>
      <c r="C27" s="427">
        <f t="shared" si="2"/>
        <v>46022</v>
      </c>
      <c r="D27" s="423" t="s">
        <v>135</v>
      </c>
      <c r="E27" s="423">
        <v>1</v>
      </c>
      <c r="F27" s="423" t="s">
        <v>134</v>
      </c>
      <c r="G27" s="423" t="s">
        <v>873</v>
      </c>
      <c r="H27" s="423">
        <f xml:space="preserve"> '1-Баланс'!C40</f>
        <v>0</v>
      </c>
    </row>
    <row r="28" spans="1:8">
      <c r="A28" s="423" t="str">
        <f t="shared" si="0"/>
        <v>"ЕМКА" АД</v>
      </c>
      <c r="B28" s="423" t="str">
        <f t="shared" si="1"/>
        <v>107001173</v>
      </c>
      <c r="C28" s="427">
        <f t="shared" si="2"/>
        <v>46022</v>
      </c>
      <c r="D28" s="423" t="s">
        <v>139</v>
      </c>
      <c r="E28" s="423">
        <v>1</v>
      </c>
      <c r="F28" s="423" t="s">
        <v>138</v>
      </c>
      <c r="G28" s="423" t="s">
        <v>873</v>
      </c>
      <c r="H28" s="423">
        <f xml:space="preserve"> '1-Баланс'!C41</f>
        <v>0</v>
      </c>
    </row>
    <row r="29" spans="1:8">
      <c r="A29" s="423" t="str">
        <f t="shared" si="0"/>
        <v>"ЕМКА" АД</v>
      </c>
      <c r="B29" s="423" t="str">
        <f t="shared" si="1"/>
        <v>107001173</v>
      </c>
      <c r="C29" s="427">
        <f t="shared" si="2"/>
        <v>46022</v>
      </c>
      <c r="D29" s="423" t="s">
        <v>141</v>
      </c>
      <c r="E29" s="423">
        <v>1</v>
      </c>
      <c r="F29" s="423" t="s">
        <v>140</v>
      </c>
      <c r="G29" s="423" t="s">
        <v>873</v>
      </c>
      <c r="H29" s="423">
        <f xml:space="preserve"> '1-Баланс'!C42</f>
        <v>0</v>
      </c>
    </row>
    <row r="30" spans="1:8">
      <c r="A30" s="423" t="str">
        <f t="shared" si="0"/>
        <v>"ЕМКА" АД</v>
      </c>
      <c r="B30" s="423" t="str">
        <f t="shared" si="1"/>
        <v>107001173</v>
      </c>
      <c r="C30" s="427">
        <f t="shared" si="2"/>
        <v>46022</v>
      </c>
      <c r="D30" s="423" t="s">
        <v>144</v>
      </c>
      <c r="E30" s="423">
        <v>1</v>
      </c>
      <c r="F30" s="423" t="s">
        <v>143</v>
      </c>
      <c r="G30" s="423" t="s">
        <v>873</v>
      </c>
      <c r="H30" s="423">
        <f xml:space="preserve"> '1-Баланс'!C43</f>
        <v>0</v>
      </c>
    </row>
    <row r="31" spans="1:8">
      <c r="A31" s="423" t="str">
        <f t="shared" si="0"/>
        <v>"ЕМКА" АД</v>
      </c>
      <c r="B31" s="423" t="str">
        <f t="shared" si="1"/>
        <v>107001173</v>
      </c>
      <c r="C31" s="427">
        <f t="shared" si="2"/>
        <v>46022</v>
      </c>
      <c r="D31" s="423" t="s">
        <v>147</v>
      </c>
      <c r="E31" s="423">
        <v>1</v>
      </c>
      <c r="F31" s="423" t="s">
        <v>146</v>
      </c>
      <c r="G31" s="423" t="s">
        <v>873</v>
      </c>
      <c r="H31" s="423">
        <f xml:space="preserve"> '1-Баланс'!C44</f>
        <v>0</v>
      </c>
    </row>
    <row r="32" spans="1:8">
      <c r="A32" s="423" t="str">
        <f t="shared" si="0"/>
        <v>"ЕМКА" АД</v>
      </c>
      <c r="B32" s="423" t="str">
        <f t="shared" si="1"/>
        <v>107001173</v>
      </c>
      <c r="C32" s="427">
        <f t="shared" si="2"/>
        <v>46022</v>
      </c>
      <c r="D32" s="423" t="s">
        <v>151</v>
      </c>
      <c r="E32" s="423">
        <v>1</v>
      </c>
      <c r="F32" s="423" t="s">
        <v>150</v>
      </c>
      <c r="G32" s="423" t="s">
        <v>873</v>
      </c>
      <c r="H32" s="423">
        <f xml:space="preserve"> '1-Баланс'!C45</f>
        <v>0</v>
      </c>
    </row>
    <row r="33" spans="1:8">
      <c r="A33" s="423" t="str">
        <f t="shared" si="0"/>
        <v>"ЕМКА" АД</v>
      </c>
      <c r="B33" s="423" t="str">
        <f t="shared" si="1"/>
        <v>107001173</v>
      </c>
      <c r="C33" s="427">
        <f t="shared" si="2"/>
        <v>46022</v>
      </c>
      <c r="D33" s="423" t="s">
        <v>155</v>
      </c>
      <c r="E33" s="423">
        <v>1</v>
      </c>
      <c r="F33" s="423" t="s">
        <v>154</v>
      </c>
      <c r="G33" s="423" t="s">
        <v>873</v>
      </c>
      <c r="H33" s="423">
        <f xml:space="preserve"> '1-Баланс'!C46</f>
        <v>805</v>
      </c>
    </row>
    <row r="34" spans="1:8">
      <c r="A34" s="423" t="str">
        <f t="shared" si="0"/>
        <v>"ЕМКА" АД</v>
      </c>
      <c r="B34" s="423" t="str">
        <f t="shared" si="1"/>
        <v>107001173</v>
      </c>
      <c r="C34" s="427">
        <f t="shared" si="2"/>
        <v>46022</v>
      </c>
      <c r="D34" s="423" t="s">
        <v>162</v>
      </c>
      <c r="E34" s="423">
        <v>1</v>
      </c>
      <c r="F34" s="423" t="s">
        <v>161</v>
      </c>
      <c r="G34" s="423" t="s">
        <v>873</v>
      </c>
      <c r="H34" s="423">
        <f xml:space="preserve"> '1-Баланс'!C48</f>
        <v>0</v>
      </c>
    </row>
    <row r="35" spans="1:8">
      <c r="A35" s="423" t="str">
        <f t="shared" ref="A35:A66" si="3">pdeName</f>
        <v>"ЕМКА" АД</v>
      </c>
      <c r="B35" s="423" t="str">
        <f t="shared" ref="B35:B66" si="4">pdeBulstat</f>
        <v>107001173</v>
      </c>
      <c r="C35" s="427">
        <f t="shared" ref="C35:C66" si="5">endDate</f>
        <v>46022</v>
      </c>
      <c r="D35" s="423" t="s">
        <v>166</v>
      </c>
      <c r="E35" s="423">
        <v>1</v>
      </c>
      <c r="F35" s="423" t="s">
        <v>165</v>
      </c>
      <c r="G35" s="423" t="s">
        <v>873</v>
      </c>
      <c r="H35" s="423">
        <f xml:space="preserve"> '1-Баланс'!C49</f>
        <v>0</v>
      </c>
    </row>
    <row r="36" spans="1:8">
      <c r="A36" s="423" t="str">
        <f t="shared" si="3"/>
        <v>"ЕМКА" АД</v>
      </c>
      <c r="B36" s="423" t="str">
        <f t="shared" si="4"/>
        <v>107001173</v>
      </c>
      <c r="C36" s="427">
        <f t="shared" si="5"/>
        <v>46022</v>
      </c>
      <c r="D36" s="423" t="s">
        <v>170</v>
      </c>
      <c r="E36" s="423">
        <v>1</v>
      </c>
      <c r="F36" s="423" t="s">
        <v>169</v>
      </c>
      <c r="G36" s="423" t="s">
        <v>873</v>
      </c>
      <c r="H36" s="423">
        <f xml:space="preserve"> '1-Баланс'!C50</f>
        <v>0</v>
      </c>
    </row>
    <row r="37" spans="1:8">
      <c r="A37" s="423" t="str">
        <f t="shared" si="3"/>
        <v>"ЕМКА" АД</v>
      </c>
      <c r="B37" s="423" t="str">
        <f t="shared" si="4"/>
        <v>107001173</v>
      </c>
      <c r="C37" s="427">
        <f t="shared" si="5"/>
        <v>46022</v>
      </c>
      <c r="D37" s="423" t="s">
        <v>172</v>
      </c>
      <c r="E37" s="423">
        <v>1</v>
      </c>
      <c r="F37" s="423" t="s">
        <v>95</v>
      </c>
      <c r="G37" s="423" t="s">
        <v>873</v>
      </c>
      <c r="H37" s="423">
        <f xml:space="preserve"> '1-Баланс'!C51</f>
        <v>0</v>
      </c>
    </row>
    <row r="38" spans="1:8">
      <c r="A38" s="423" t="str">
        <f t="shared" si="3"/>
        <v>"ЕМКА" АД</v>
      </c>
      <c r="B38" s="423" t="str">
        <f t="shared" si="4"/>
        <v>107001173</v>
      </c>
      <c r="C38" s="427">
        <f t="shared" si="5"/>
        <v>46022</v>
      </c>
      <c r="D38" s="423" t="s">
        <v>174</v>
      </c>
      <c r="E38" s="423">
        <v>1</v>
      </c>
      <c r="F38" s="423" t="s">
        <v>119</v>
      </c>
      <c r="G38" s="423" t="s">
        <v>873</v>
      </c>
      <c r="H38" s="423">
        <f xml:space="preserve"> '1-Баланс'!C52</f>
        <v>0</v>
      </c>
    </row>
    <row r="39" spans="1:8">
      <c r="A39" s="423" t="str">
        <f t="shared" si="3"/>
        <v>"ЕМКА" АД</v>
      </c>
      <c r="B39" s="423" t="str">
        <f t="shared" si="4"/>
        <v>107001173</v>
      </c>
      <c r="C39" s="427">
        <f t="shared" si="5"/>
        <v>46022</v>
      </c>
      <c r="D39" s="423" t="s">
        <v>181</v>
      </c>
      <c r="E39" s="423">
        <v>1</v>
      </c>
      <c r="F39" s="423" t="s">
        <v>180</v>
      </c>
      <c r="G39" s="423" t="s">
        <v>873</v>
      </c>
      <c r="H39" s="423">
        <f xml:space="preserve"> '1-Баланс'!C54</f>
        <v>0</v>
      </c>
    </row>
    <row r="40" spans="1:8">
      <c r="A40" s="423" t="str">
        <f t="shared" si="3"/>
        <v>"ЕМКА" АД</v>
      </c>
      <c r="B40" s="423" t="str">
        <f t="shared" si="4"/>
        <v>107001173</v>
      </c>
      <c r="C40" s="427">
        <f t="shared" si="5"/>
        <v>46022</v>
      </c>
      <c r="D40" s="423" t="s">
        <v>185</v>
      </c>
      <c r="E40" s="423">
        <v>1</v>
      </c>
      <c r="F40" s="423" t="s">
        <v>184</v>
      </c>
      <c r="G40" s="423" t="s">
        <v>873</v>
      </c>
      <c r="H40" s="423">
        <f xml:space="preserve"> '1-Баланс'!C55</f>
        <v>136</v>
      </c>
    </row>
    <row r="41" spans="1:8">
      <c r="A41" s="423" t="str">
        <f t="shared" si="3"/>
        <v>"ЕМКА" АД</v>
      </c>
      <c r="B41" s="423" t="str">
        <f t="shared" si="4"/>
        <v>107001173</v>
      </c>
      <c r="C41" s="427">
        <f t="shared" si="5"/>
        <v>46022</v>
      </c>
      <c r="D41" s="423" t="s">
        <v>189</v>
      </c>
      <c r="E41" s="423">
        <v>1</v>
      </c>
      <c r="F41" s="423" t="s">
        <v>33</v>
      </c>
      <c r="G41" s="423" t="s">
        <v>873</v>
      </c>
      <c r="H41" s="423">
        <f xml:space="preserve"> '1-Баланс'!C56</f>
        <v>13897</v>
      </c>
    </row>
    <row r="42" spans="1:8">
      <c r="A42" s="423" t="str">
        <f t="shared" si="3"/>
        <v>"ЕМКА" АД</v>
      </c>
      <c r="B42" s="423" t="str">
        <f t="shared" si="4"/>
        <v>107001173</v>
      </c>
      <c r="C42" s="427">
        <f t="shared" si="5"/>
        <v>46022</v>
      </c>
      <c r="D42" s="423" t="s">
        <v>196</v>
      </c>
      <c r="E42" s="423">
        <v>1</v>
      </c>
      <c r="F42" s="423" t="s">
        <v>195</v>
      </c>
      <c r="G42" s="423" t="s">
        <v>873</v>
      </c>
      <c r="H42" s="423">
        <f xml:space="preserve"> '1-Баланс'!C59</f>
        <v>4956</v>
      </c>
    </row>
    <row r="43" spans="1:8">
      <c r="A43" s="423" t="str">
        <f t="shared" si="3"/>
        <v>"ЕМКА" АД</v>
      </c>
      <c r="B43" s="423" t="str">
        <f t="shared" si="4"/>
        <v>107001173</v>
      </c>
      <c r="C43" s="427">
        <f t="shared" si="5"/>
        <v>46022</v>
      </c>
      <c r="D43" s="423" t="s">
        <v>200</v>
      </c>
      <c r="E43" s="423">
        <v>1</v>
      </c>
      <c r="F43" s="423" t="s">
        <v>199</v>
      </c>
      <c r="G43" s="423" t="s">
        <v>873</v>
      </c>
      <c r="H43" s="423">
        <f xml:space="preserve"> '1-Баланс'!C60</f>
        <v>3370</v>
      </c>
    </row>
    <row r="44" spans="1:8">
      <c r="A44" s="423" t="str">
        <f t="shared" si="3"/>
        <v>"ЕМКА" АД</v>
      </c>
      <c r="B44" s="423" t="str">
        <f t="shared" si="4"/>
        <v>107001173</v>
      </c>
      <c r="C44" s="427">
        <f t="shared" si="5"/>
        <v>46022</v>
      </c>
      <c r="D44" s="423" t="s">
        <v>204</v>
      </c>
      <c r="E44" s="423">
        <v>1</v>
      </c>
      <c r="F44" s="423" t="s">
        <v>203</v>
      </c>
      <c r="G44" s="423" t="s">
        <v>873</v>
      </c>
      <c r="H44" s="423">
        <f xml:space="preserve"> '1-Баланс'!C61</f>
        <v>81</v>
      </c>
    </row>
    <row r="45" spans="1:8">
      <c r="A45" s="423" t="str">
        <f t="shared" si="3"/>
        <v>"ЕМКА" АД</v>
      </c>
      <c r="B45" s="423" t="str">
        <f t="shared" si="4"/>
        <v>107001173</v>
      </c>
      <c r="C45" s="427">
        <f t="shared" si="5"/>
        <v>46022</v>
      </c>
      <c r="D45" s="423" t="s">
        <v>208</v>
      </c>
      <c r="E45" s="423">
        <v>1</v>
      </c>
      <c r="F45" s="423" t="s">
        <v>207</v>
      </c>
      <c r="G45" s="423" t="s">
        <v>873</v>
      </c>
      <c r="H45" s="423">
        <f xml:space="preserve"> '1-Баланс'!C62</f>
        <v>4239</v>
      </c>
    </row>
    <row r="46" spans="1:8">
      <c r="A46" s="423" t="str">
        <f t="shared" si="3"/>
        <v>"ЕМКА" АД</v>
      </c>
      <c r="B46" s="423" t="str">
        <f t="shared" si="4"/>
        <v>107001173</v>
      </c>
      <c r="C46" s="427">
        <f t="shared" si="5"/>
        <v>46022</v>
      </c>
      <c r="D46" s="423" t="s">
        <v>212</v>
      </c>
      <c r="E46" s="423">
        <v>1</v>
      </c>
      <c r="F46" s="423" t="s">
        <v>211</v>
      </c>
      <c r="G46" s="423" t="s">
        <v>873</v>
      </c>
      <c r="H46" s="423">
        <f xml:space="preserve"> '1-Баланс'!C63</f>
        <v>0</v>
      </c>
    </row>
    <row r="47" spans="1:8">
      <c r="A47" s="423" t="str">
        <f t="shared" si="3"/>
        <v>"ЕМКА" АД</v>
      </c>
      <c r="B47" s="423" t="str">
        <f t="shared" si="4"/>
        <v>107001173</v>
      </c>
      <c r="C47" s="427">
        <f t="shared" si="5"/>
        <v>46022</v>
      </c>
      <c r="D47" s="423" t="s">
        <v>216</v>
      </c>
      <c r="E47" s="423">
        <v>1</v>
      </c>
      <c r="F47" s="423" t="s">
        <v>215</v>
      </c>
      <c r="G47" s="423" t="s">
        <v>873</v>
      </c>
      <c r="H47" s="423">
        <f xml:space="preserve"> '1-Баланс'!C64</f>
        <v>0</v>
      </c>
    </row>
    <row r="48" spans="1:8">
      <c r="A48" s="423" t="str">
        <f t="shared" si="3"/>
        <v>"ЕМКА" АД</v>
      </c>
      <c r="B48" s="423" t="str">
        <f t="shared" si="4"/>
        <v>107001173</v>
      </c>
      <c r="C48" s="427">
        <f t="shared" si="5"/>
        <v>46022</v>
      </c>
      <c r="D48" s="423" t="s">
        <v>219</v>
      </c>
      <c r="E48" s="423">
        <v>1</v>
      </c>
      <c r="F48" s="423" t="s">
        <v>194</v>
      </c>
      <c r="G48" s="423" t="s">
        <v>873</v>
      </c>
      <c r="H48" s="423">
        <f xml:space="preserve"> '1-Баланс'!C65</f>
        <v>12646</v>
      </c>
    </row>
    <row r="49" spans="1:8">
      <c r="A49" s="423" t="str">
        <f t="shared" si="3"/>
        <v>"ЕМКА" АД</v>
      </c>
      <c r="B49" s="423" t="str">
        <f t="shared" si="4"/>
        <v>107001173</v>
      </c>
      <c r="C49" s="427">
        <f t="shared" si="5"/>
        <v>46022</v>
      </c>
      <c r="D49" s="423" t="s">
        <v>228</v>
      </c>
      <c r="E49" s="423">
        <v>1</v>
      </c>
      <c r="F49" s="423" t="s">
        <v>227</v>
      </c>
      <c r="G49" s="423" t="s">
        <v>873</v>
      </c>
      <c r="H49" s="423">
        <f xml:space="preserve"> '1-Баланс'!C68</f>
        <v>0</v>
      </c>
    </row>
    <row r="50" spans="1:8">
      <c r="A50" s="423" t="str">
        <f t="shared" si="3"/>
        <v>"ЕМКА" АД</v>
      </c>
      <c r="B50" s="423" t="str">
        <f t="shared" si="4"/>
        <v>107001173</v>
      </c>
      <c r="C50" s="427">
        <f t="shared" si="5"/>
        <v>46022</v>
      </c>
      <c r="D50" s="423" t="s">
        <v>232</v>
      </c>
      <c r="E50" s="423">
        <v>1</v>
      </c>
      <c r="F50" s="423" t="s">
        <v>231</v>
      </c>
      <c r="G50" s="423" t="s">
        <v>873</v>
      </c>
      <c r="H50" s="423">
        <f xml:space="preserve"> '1-Баланс'!C69</f>
        <v>18357</v>
      </c>
    </row>
    <row r="51" spans="1:8">
      <c r="A51" s="423" t="str">
        <f t="shared" si="3"/>
        <v>"ЕМКА" АД</v>
      </c>
      <c r="B51" s="423" t="str">
        <f t="shared" si="4"/>
        <v>107001173</v>
      </c>
      <c r="C51" s="427">
        <f t="shared" si="5"/>
        <v>46022</v>
      </c>
      <c r="D51" s="423" t="s">
        <v>235</v>
      </c>
      <c r="E51" s="423">
        <v>1</v>
      </c>
      <c r="F51" s="423" t="s">
        <v>234</v>
      </c>
      <c r="G51" s="423" t="s">
        <v>873</v>
      </c>
      <c r="H51" s="423">
        <f xml:space="preserve"> '1-Баланс'!C70</f>
        <v>2197</v>
      </c>
    </row>
    <row r="52" spans="1:8">
      <c r="A52" s="423" t="str">
        <f t="shared" si="3"/>
        <v>"ЕМКА" АД</v>
      </c>
      <c r="B52" s="423" t="str">
        <f t="shared" si="4"/>
        <v>107001173</v>
      </c>
      <c r="C52" s="427">
        <f t="shared" si="5"/>
        <v>46022</v>
      </c>
      <c r="D52" s="423" t="s">
        <v>239</v>
      </c>
      <c r="E52" s="423">
        <v>1</v>
      </c>
      <c r="F52" s="423" t="s">
        <v>238</v>
      </c>
      <c r="G52" s="423" t="s">
        <v>873</v>
      </c>
      <c r="H52" s="423">
        <f xml:space="preserve"> '1-Баланс'!C71</f>
        <v>0</v>
      </c>
    </row>
    <row r="53" spans="1:8">
      <c r="A53" s="423" t="str">
        <f t="shared" si="3"/>
        <v>"ЕМКА" АД</v>
      </c>
      <c r="B53" s="423" t="str">
        <f t="shared" si="4"/>
        <v>107001173</v>
      </c>
      <c r="C53" s="427">
        <f t="shared" si="5"/>
        <v>46022</v>
      </c>
      <c r="D53" s="423" t="s">
        <v>242</v>
      </c>
      <c r="E53" s="423">
        <v>1</v>
      </c>
      <c r="F53" s="423" t="s">
        <v>241</v>
      </c>
      <c r="G53" s="423" t="s">
        <v>873</v>
      </c>
      <c r="H53" s="423">
        <f xml:space="preserve"> '1-Баланс'!C72</f>
        <v>0</v>
      </c>
    </row>
    <row r="54" spans="1:8">
      <c r="A54" s="423" t="str">
        <f t="shared" si="3"/>
        <v>"ЕМКА" АД</v>
      </c>
      <c r="B54" s="423" t="str">
        <f t="shared" si="4"/>
        <v>107001173</v>
      </c>
      <c r="C54" s="427">
        <f t="shared" si="5"/>
        <v>46022</v>
      </c>
      <c r="D54" s="423" t="s">
        <v>244</v>
      </c>
      <c r="E54" s="423">
        <v>1</v>
      </c>
      <c r="F54" s="423" t="s">
        <v>243</v>
      </c>
      <c r="G54" s="423" t="s">
        <v>873</v>
      </c>
      <c r="H54" s="423">
        <f xml:space="preserve"> '1-Баланс'!C73</f>
        <v>3337</v>
      </c>
    </row>
    <row r="55" spans="1:8">
      <c r="A55" s="423" t="str">
        <f t="shared" si="3"/>
        <v>"ЕМКА" АД</v>
      </c>
      <c r="B55" s="423" t="str">
        <f t="shared" si="4"/>
        <v>107001173</v>
      </c>
      <c r="C55" s="427">
        <f t="shared" si="5"/>
        <v>46022</v>
      </c>
      <c r="D55" s="423" t="s">
        <v>248</v>
      </c>
      <c r="E55" s="423">
        <v>1</v>
      </c>
      <c r="F55" s="423" t="s">
        <v>247</v>
      </c>
      <c r="G55" s="423" t="s">
        <v>873</v>
      </c>
      <c r="H55" s="423">
        <f xml:space="preserve"> '1-Баланс'!C74</f>
        <v>0</v>
      </c>
    </row>
    <row r="56" spans="1:8">
      <c r="A56" s="423" t="str">
        <f t="shared" si="3"/>
        <v>"ЕМКА" АД</v>
      </c>
      <c r="B56" s="423" t="str">
        <f t="shared" si="4"/>
        <v>107001173</v>
      </c>
      <c r="C56" s="427">
        <f t="shared" si="5"/>
        <v>46022</v>
      </c>
      <c r="D56" s="423" t="s">
        <v>250</v>
      </c>
      <c r="E56" s="423">
        <v>1</v>
      </c>
      <c r="F56" s="423" t="s">
        <v>249</v>
      </c>
      <c r="G56" s="423" t="s">
        <v>873</v>
      </c>
      <c r="H56" s="423">
        <f xml:space="preserve"> '1-Баланс'!C75</f>
        <v>63</v>
      </c>
    </row>
    <row r="57" spans="1:8">
      <c r="A57" s="423" t="str">
        <f t="shared" si="3"/>
        <v>"ЕМКА" АД</v>
      </c>
      <c r="B57" s="423" t="str">
        <f t="shared" si="4"/>
        <v>107001173</v>
      </c>
      <c r="C57" s="427">
        <f t="shared" si="5"/>
        <v>46022</v>
      </c>
      <c r="D57" s="423" t="s">
        <v>252</v>
      </c>
      <c r="E57" s="423">
        <v>1</v>
      </c>
      <c r="F57" s="423" t="s">
        <v>224</v>
      </c>
      <c r="G57" s="423" t="s">
        <v>873</v>
      </c>
      <c r="H57" s="423">
        <f xml:space="preserve"> '1-Баланс'!C76</f>
        <v>23954</v>
      </c>
    </row>
    <row r="58" spans="1:8">
      <c r="A58" s="423" t="str">
        <f t="shared" si="3"/>
        <v>"ЕМКА" АД</v>
      </c>
      <c r="B58" s="423" t="str">
        <f t="shared" si="4"/>
        <v>107001173</v>
      </c>
      <c r="C58" s="427">
        <f t="shared" si="5"/>
        <v>46022</v>
      </c>
      <c r="D58" s="423" t="s">
        <v>257</v>
      </c>
      <c r="E58" s="423">
        <v>1</v>
      </c>
      <c r="F58" s="423" t="s">
        <v>256</v>
      </c>
      <c r="G58" s="423" t="s">
        <v>873</v>
      </c>
      <c r="H58" s="423">
        <f xml:space="preserve"> '1-Баланс'!C79</f>
        <v>0</v>
      </c>
    </row>
    <row r="59" spans="1:8">
      <c r="A59" s="423" t="str">
        <f t="shared" si="3"/>
        <v>"ЕМКА" АД</v>
      </c>
      <c r="B59" s="423" t="str">
        <f t="shared" si="4"/>
        <v>107001173</v>
      </c>
      <c r="C59" s="427">
        <f t="shared" si="5"/>
        <v>46022</v>
      </c>
      <c r="D59" s="423" t="s">
        <v>261</v>
      </c>
      <c r="E59" s="423">
        <v>1</v>
      </c>
      <c r="F59" s="423" t="s">
        <v>260</v>
      </c>
      <c r="G59" s="423" t="s">
        <v>873</v>
      </c>
      <c r="H59" s="423">
        <f xml:space="preserve"> '1-Баланс'!C80</f>
        <v>0</v>
      </c>
    </row>
    <row r="60" spans="1:8">
      <c r="A60" s="423" t="str">
        <f t="shared" si="3"/>
        <v>"ЕМКА" АД</v>
      </c>
      <c r="B60" s="423" t="str">
        <f t="shared" si="4"/>
        <v>107001173</v>
      </c>
      <c r="C60" s="427">
        <f t="shared" si="5"/>
        <v>46022</v>
      </c>
      <c r="D60" s="423" t="s">
        <v>263</v>
      </c>
      <c r="E60" s="423">
        <v>1</v>
      </c>
      <c r="F60" s="423" t="s">
        <v>262</v>
      </c>
      <c r="G60" s="423" t="s">
        <v>873</v>
      </c>
      <c r="H60" s="423">
        <f xml:space="preserve"> '1-Баланс'!C81</f>
        <v>0</v>
      </c>
    </row>
    <row r="61" spans="1:8">
      <c r="A61" s="423" t="str">
        <f t="shared" si="3"/>
        <v>"ЕМКА" АД</v>
      </c>
      <c r="B61" s="423" t="str">
        <f t="shared" si="4"/>
        <v>107001173</v>
      </c>
      <c r="C61" s="427">
        <f t="shared" si="5"/>
        <v>46022</v>
      </c>
      <c r="D61" s="423" t="s">
        <v>265</v>
      </c>
      <c r="E61" s="423">
        <v>1</v>
      </c>
      <c r="F61" s="423" t="s">
        <v>264</v>
      </c>
      <c r="G61" s="423" t="s">
        <v>873</v>
      </c>
      <c r="H61" s="423">
        <f xml:space="preserve"> '1-Баланс'!C82</f>
        <v>0</v>
      </c>
    </row>
    <row r="62" spans="1:8">
      <c r="A62" s="423" t="str">
        <f t="shared" si="3"/>
        <v>"ЕМКА" АД</v>
      </c>
      <c r="B62" s="423" t="str">
        <f t="shared" si="4"/>
        <v>107001173</v>
      </c>
      <c r="C62" s="427">
        <f t="shared" si="5"/>
        <v>46022</v>
      </c>
      <c r="D62" s="423" t="s">
        <v>267</v>
      </c>
      <c r="E62" s="423">
        <v>1</v>
      </c>
      <c r="F62" s="423" t="s">
        <v>266</v>
      </c>
      <c r="G62" s="423" t="s">
        <v>873</v>
      </c>
      <c r="H62" s="423">
        <f xml:space="preserve"> '1-Баланс'!C83</f>
        <v>0</v>
      </c>
    </row>
    <row r="63" spans="1:8">
      <c r="A63" s="423" t="str">
        <f t="shared" si="3"/>
        <v>"ЕМКА" АД</v>
      </c>
      <c r="B63" s="423" t="str">
        <f t="shared" si="4"/>
        <v>107001173</v>
      </c>
      <c r="C63" s="427">
        <f t="shared" si="5"/>
        <v>46022</v>
      </c>
      <c r="D63" s="423" t="s">
        <v>268</v>
      </c>
      <c r="E63" s="423">
        <v>1</v>
      </c>
      <c r="F63" s="423" t="s">
        <v>150</v>
      </c>
      <c r="G63" s="423" t="s">
        <v>873</v>
      </c>
      <c r="H63" s="423">
        <f xml:space="preserve"> '1-Баланс'!C84</f>
        <v>0</v>
      </c>
    </row>
    <row r="64" spans="1:8">
      <c r="A64" s="423" t="str">
        <f t="shared" si="3"/>
        <v>"ЕМКА" АД</v>
      </c>
      <c r="B64" s="423" t="str">
        <f t="shared" si="4"/>
        <v>107001173</v>
      </c>
      <c r="C64" s="427">
        <f t="shared" si="5"/>
        <v>46022</v>
      </c>
      <c r="D64" s="423" t="s">
        <v>270</v>
      </c>
      <c r="E64" s="423">
        <v>1</v>
      </c>
      <c r="F64" s="423" t="s">
        <v>255</v>
      </c>
      <c r="G64" s="423" t="s">
        <v>873</v>
      </c>
      <c r="H64" s="423">
        <f xml:space="preserve"> '1-Баланс'!C85</f>
        <v>0</v>
      </c>
    </row>
    <row r="65" spans="1:8">
      <c r="A65" s="423" t="str">
        <f t="shared" si="3"/>
        <v>"ЕМКА" АД</v>
      </c>
      <c r="B65" s="423" t="str">
        <f t="shared" si="4"/>
        <v>107001173</v>
      </c>
      <c r="C65" s="427">
        <f t="shared" si="5"/>
        <v>46022</v>
      </c>
      <c r="D65" s="423" t="s">
        <v>273</v>
      </c>
      <c r="E65" s="423">
        <v>1</v>
      </c>
      <c r="F65" s="423" t="s">
        <v>272</v>
      </c>
      <c r="G65" s="423" t="s">
        <v>873</v>
      </c>
      <c r="H65" s="423">
        <f xml:space="preserve"> '1-Баланс'!C88</f>
        <v>9</v>
      </c>
    </row>
    <row r="66" spans="1:8">
      <c r="A66" s="423" t="str">
        <f t="shared" si="3"/>
        <v>"ЕМКА" АД</v>
      </c>
      <c r="B66" s="423" t="str">
        <f t="shared" si="4"/>
        <v>107001173</v>
      </c>
      <c r="C66" s="427">
        <f t="shared" si="5"/>
        <v>46022</v>
      </c>
      <c r="D66" s="423" t="s">
        <v>275</v>
      </c>
      <c r="E66" s="423">
        <v>1</v>
      </c>
      <c r="F66" s="423" t="s">
        <v>274</v>
      </c>
      <c r="G66" s="423" t="s">
        <v>873</v>
      </c>
      <c r="H66" s="423">
        <f xml:space="preserve"> '1-Баланс'!C89</f>
        <v>18489</v>
      </c>
    </row>
    <row r="67" spans="1:8">
      <c r="A67" s="423" t="str">
        <f t="shared" ref="A67:A98" si="6">pdeName</f>
        <v>"ЕМКА" АД</v>
      </c>
      <c r="B67" s="423" t="str">
        <f t="shared" ref="B67:B98" si="7">pdeBulstat</f>
        <v>107001173</v>
      </c>
      <c r="C67" s="427">
        <f t="shared" ref="C67:C98" si="8">endDate</f>
        <v>46022</v>
      </c>
      <c r="D67" s="423" t="s">
        <v>277</v>
      </c>
      <c r="E67" s="423">
        <v>1</v>
      </c>
      <c r="F67" s="423" t="s">
        <v>276</v>
      </c>
      <c r="G67" s="423" t="s">
        <v>873</v>
      </c>
      <c r="H67" s="423">
        <f xml:space="preserve"> '1-Баланс'!C90</f>
        <v>7070</v>
      </c>
    </row>
    <row r="68" spans="1:8">
      <c r="A68" s="423" t="str">
        <f t="shared" si="6"/>
        <v>"ЕМКА" АД</v>
      </c>
      <c r="B68" s="423" t="str">
        <f t="shared" si="7"/>
        <v>107001173</v>
      </c>
      <c r="C68" s="427">
        <f t="shared" si="8"/>
        <v>46022</v>
      </c>
      <c r="D68" s="423" t="s">
        <v>279</v>
      </c>
      <c r="E68" s="423">
        <v>1</v>
      </c>
      <c r="F68" s="423" t="s">
        <v>278</v>
      </c>
      <c r="G68" s="423" t="s">
        <v>873</v>
      </c>
      <c r="H68" s="423">
        <f xml:space="preserve"> '1-Баланс'!C91</f>
        <v>9</v>
      </c>
    </row>
    <row r="69" spans="1:8">
      <c r="A69" s="423" t="str">
        <f t="shared" si="6"/>
        <v>"ЕМКА" АД</v>
      </c>
      <c r="B69" s="423" t="str">
        <f t="shared" si="7"/>
        <v>107001173</v>
      </c>
      <c r="C69" s="427">
        <f t="shared" si="8"/>
        <v>46022</v>
      </c>
      <c r="D69" s="423" t="s">
        <v>281</v>
      </c>
      <c r="E69" s="423">
        <v>1</v>
      </c>
      <c r="F69" s="423" t="s">
        <v>271</v>
      </c>
      <c r="G69" s="423" t="s">
        <v>873</v>
      </c>
      <c r="H69" s="423">
        <f xml:space="preserve"> '1-Баланс'!C92</f>
        <v>25577</v>
      </c>
    </row>
    <row r="70" spans="1:8">
      <c r="A70" s="423" t="str">
        <f t="shared" si="6"/>
        <v>"ЕМКА" АД</v>
      </c>
      <c r="B70" s="423" t="str">
        <f t="shared" si="7"/>
        <v>107001173</v>
      </c>
      <c r="C70" s="427">
        <f t="shared" si="8"/>
        <v>46022</v>
      </c>
      <c r="D70" s="423" t="s">
        <v>283</v>
      </c>
      <c r="E70" s="423">
        <v>1</v>
      </c>
      <c r="F70" s="423" t="s">
        <v>282</v>
      </c>
      <c r="G70" s="423" t="s">
        <v>873</v>
      </c>
      <c r="H70" s="423">
        <f xml:space="preserve"> '1-Баланс'!C93</f>
        <v>114</v>
      </c>
    </row>
    <row r="71" spans="1:8">
      <c r="A71" s="423" t="str">
        <f t="shared" si="6"/>
        <v>"ЕМКА" АД</v>
      </c>
      <c r="B71" s="423" t="str">
        <f t="shared" si="7"/>
        <v>107001173</v>
      </c>
      <c r="C71" s="427">
        <f t="shared" si="8"/>
        <v>46022</v>
      </c>
      <c r="D71" s="423" t="s">
        <v>285</v>
      </c>
      <c r="E71" s="423">
        <v>1</v>
      </c>
      <c r="F71" s="423" t="s">
        <v>192</v>
      </c>
      <c r="G71" s="423" t="s">
        <v>873</v>
      </c>
      <c r="H71" s="423">
        <f xml:space="preserve"> '1-Баланс'!C94</f>
        <v>62291</v>
      </c>
    </row>
    <row r="72" spans="1:8">
      <c r="A72" s="423" t="str">
        <f t="shared" si="6"/>
        <v>"ЕМКА" АД</v>
      </c>
      <c r="B72" s="423" t="str">
        <f t="shared" si="7"/>
        <v>107001173</v>
      </c>
      <c r="C72" s="427">
        <f t="shared" si="8"/>
        <v>46022</v>
      </c>
      <c r="D72" s="423" t="s">
        <v>287</v>
      </c>
      <c r="E72" s="423">
        <v>1</v>
      </c>
      <c r="F72" s="423" t="s">
        <v>286</v>
      </c>
      <c r="G72" s="423" t="s">
        <v>873</v>
      </c>
      <c r="H72" s="423">
        <f xml:space="preserve"> '1-Баланс'!C95</f>
        <v>76188</v>
      </c>
    </row>
    <row r="73" spans="1:8">
      <c r="A73" s="423" t="str">
        <f t="shared" si="6"/>
        <v>"ЕМКА" АД</v>
      </c>
      <c r="B73" s="423" t="str">
        <f t="shared" si="7"/>
        <v>107001173</v>
      </c>
      <c r="C73" s="427">
        <f t="shared" si="8"/>
        <v>46022</v>
      </c>
      <c r="D73" s="423" t="s">
        <v>40</v>
      </c>
      <c r="E73" s="423">
        <v>1</v>
      </c>
      <c r="F73" s="423" t="s">
        <v>39</v>
      </c>
      <c r="G73" s="423" t="s">
        <v>874</v>
      </c>
      <c r="H73" s="423">
        <f>'1-Баланс'!G12</f>
        <v>43399</v>
      </c>
    </row>
    <row r="74" spans="1:8">
      <c r="A74" s="423" t="str">
        <f t="shared" si="6"/>
        <v>"ЕМКА" АД</v>
      </c>
      <c r="B74" s="423" t="str">
        <f t="shared" si="7"/>
        <v>107001173</v>
      </c>
      <c r="C74" s="427">
        <f t="shared" si="8"/>
        <v>46022</v>
      </c>
      <c r="D74" s="423" t="s">
        <v>44</v>
      </c>
      <c r="E74" s="423">
        <v>1</v>
      </c>
      <c r="F74" s="423" t="s">
        <v>43</v>
      </c>
      <c r="G74" s="423" t="s">
        <v>874</v>
      </c>
      <c r="H74" s="423">
        <f>'1-Баланс'!G13</f>
        <v>43399</v>
      </c>
    </row>
    <row r="75" spans="1:8">
      <c r="A75" s="423" t="str">
        <f t="shared" si="6"/>
        <v>"ЕМКА" АД</v>
      </c>
      <c r="B75" s="423" t="str">
        <f t="shared" si="7"/>
        <v>107001173</v>
      </c>
      <c r="C75" s="427">
        <f t="shared" si="8"/>
        <v>46022</v>
      </c>
      <c r="D75" s="423" t="s">
        <v>48</v>
      </c>
      <c r="E75" s="423">
        <v>1</v>
      </c>
      <c r="F75" s="423" t="s">
        <v>47</v>
      </c>
      <c r="G75" s="423" t="s">
        <v>874</v>
      </c>
      <c r="H75" s="423">
        <f>'1-Баланс'!G14</f>
        <v>0</v>
      </c>
    </row>
    <row r="76" spans="1:8">
      <c r="A76" s="423" t="str">
        <f t="shared" si="6"/>
        <v>"ЕМКА" АД</v>
      </c>
      <c r="B76" s="423" t="str">
        <f t="shared" si="7"/>
        <v>107001173</v>
      </c>
      <c r="C76" s="427">
        <f t="shared" si="8"/>
        <v>46022</v>
      </c>
      <c r="D76" s="423" t="s">
        <v>52</v>
      </c>
      <c r="E76" s="423">
        <v>1</v>
      </c>
      <c r="F76" s="423" t="s">
        <v>51</v>
      </c>
      <c r="G76" s="423" t="s">
        <v>874</v>
      </c>
      <c r="H76" s="423">
        <f>'1-Баланс'!G15</f>
        <v>0</v>
      </c>
    </row>
    <row r="77" spans="1:8">
      <c r="A77" s="423" t="str">
        <f t="shared" si="6"/>
        <v>"ЕМКА" АД</v>
      </c>
      <c r="B77" s="423" t="str">
        <f t="shared" si="7"/>
        <v>107001173</v>
      </c>
      <c r="C77" s="427">
        <f t="shared" si="8"/>
        <v>46022</v>
      </c>
      <c r="D77" s="423" t="s">
        <v>56</v>
      </c>
      <c r="E77" s="423">
        <v>1</v>
      </c>
      <c r="F77" s="423" t="s">
        <v>55</v>
      </c>
      <c r="G77" s="423" t="s">
        <v>874</v>
      </c>
      <c r="H77" s="423">
        <f>'1-Баланс'!G16</f>
        <v>0</v>
      </c>
    </row>
    <row r="78" spans="1:8">
      <c r="A78" s="423" t="str">
        <f t="shared" si="6"/>
        <v>"ЕМКА" АД</v>
      </c>
      <c r="B78" s="423" t="str">
        <f t="shared" si="7"/>
        <v>107001173</v>
      </c>
      <c r="C78" s="427">
        <f t="shared" si="8"/>
        <v>46022</v>
      </c>
      <c r="D78" s="423" t="s">
        <v>60</v>
      </c>
      <c r="E78" s="423">
        <v>1</v>
      </c>
      <c r="F78" s="423" t="s">
        <v>59</v>
      </c>
      <c r="G78" s="423" t="s">
        <v>874</v>
      </c>
      <c r="H78" s="423">
        <f>'1-Баланс'!G17</f>
        <v>0</v>
      </c>
    </row>
    <row r="79" spans="1:8">
      <c r="A79" s="423" t="str">
        <f t="shared" si="6"/>
        <v>"ЕМКА" АД</v>
      </c>
      <c r="B79" s="423" t="str">
        <f t="shared" si="7"/>
        <v>107001173</v>
      </c>
      <c r="C79" s="427">
        <f t="shared" si="8"/>
        <v>46022</v>
      </c>
      <c r="D79" s="423" t="s">
        <v>64</v>
      </c>
      <c r="E79" s="423">
        <v>1</v>
      </c>
      <c r="F79" s="423" t="s">
        <v>36</v>
      </c>
      <c r="G79" s="423" t="s">
        <v>874</v>
      </c>
      <c r="H79" s="423">
        <f>'1-Баланс'!G18</f>
        <v>43399</v>
      </c>
    </row>
    <row r="80" spans="1:8">
      <c r="A80" s="423" t="str">
        <f t="shared" si="6"/>
        <v>"ЕМКА" АД</v>
      </c>
      <c r="B80" s="423" t="str">
        <f t="shared" si="7"/>
        <v>107001173</v>
      </c>
      <c r="C80" s="427">
        <f t="shared" si="8"/>
        <v>46022</v>
      </c>
      <c r="D80" s="423" t="s">
        <v>71</v>
      </c>
      <c r="E80" s="423">
        <v>1</v>
      </c>
      <c r="F80" s="423" t="s">
        <v>70</v>
      </c>
      <c r="G80" s="423" t="s">
        <v>874</v>
      </c>
      <c r="H80" s="423">
        <f>'1-Баланс'!G20</f>
        <v>335</v>
      </c>
    </row>
    <row r="81" spans="1:8">
      <c r="A81" s="423" t="str">
        <f t="shared" si="6"/>
        <v>"ЕМКА" АД</v>
      </c>
      <c r="B81" s="423" t="str">
        <f t="shared" si="7"/>
        <v>107001173</v>
      </c>
      <c r="C81" s="427">
        <f t="shared" si="8"/>
        <v>46022</v>
      </c>
      <c r="D81" s="423" t="s">
        <v>75</v>
      </c>
      <c r="E81" s="423">
        <v>1</v>
      </c>
      <c r="F81" s="423" t="s">
        <v>74</v>
      </c>
      <c r="G81" s="423" t="s">
        <v>874</v>
      </c>
      <c r="H81" s="423">
        <f>'1-Баланс'!G21</f>
        <v>0</v>
      </c>
    </row>
    <row r="82" spans="1:8">
      <c r="A82" s="423" t="str">
        <f t="shared" si="6"/>
        <v>"ЕМКА" АД</v>
      </c>
      <c r="B82" s="423" t="str">
        <f t="shared" si="7"/>
        <v>107001173</v>
      </c>
      <c r="C82" s="427">
        <f t="shared" si="8"/>
        <v>46022</v>
      </c>
      <c r="D82" s="423" t="s">
        <v>79</v>
      </c>
      <c r="E82" s="423">
        <v>1</v>
      </c>
      <c r="F82" s="423" t="s">
        <v>78</v>
      </c>
      <c r="G82" s="423" t="s">
        <v>874</v>
      </c>
      <c r="H82" s="423">
        <f>'1-Баланс'!G22</f>
        <v>4005</v>
      </c>
    </row>
    <row r="83" spans="1:8">
      <c r="A83" s="423" t="str">
        <f t="shared" si="6"/>
        <v>"ЕМКА" АД</v>
      </c>
      <c r="B83" s="423" t="str">
        <f t="shared" si="7"/>
        <v>107001173</v>
      </c>
      <c r="C83" s="427">
        <f t="shared" si="8"/>
        <v>46022</v>
      </c>
      <c r="D83" s="423" t="s">
        <v>82</v>
      </c>
      <c r="E83" s="423">
        <v>1</v>
      </c>
      <c r="F83" s="423" t="s">
        <v>81</v>
      </c>
      <c r="G83" s="423" t="s">
        <v>874</v>
      </c>
      <c r="H83" s="423">
        <f>'1-Баланс'!G23</f>
        <v>4005</v>
      </c>
    </row>
    <row r="84" spans="1:8">
      <c r="A84" s="423" t="str">
        <f t="shared" si="6"/>
        <v>"ЕМКА" АД</v>
      </c>
      <c r="B84" s="423" t="str">
        <f t="shared" si="7"/>
        <v>107001173</v>
      </c>
      <c r="C84" s="427">
        <f t="shared" si="8"/>
        <v>46022</v>
      </c>
      <c r="D84" s="423" t="s">
        <v>86</v>
      </c>
      <c r="E84" s="423">
        <v>1</v>
      </c>
      <c r="F84" s="423" t="s">
        <v>85</v>
      </c>
      <c r="G84" s="423" t="s">
        <v>874</v>
      </c>
      <c r="H84" s="423">
        <f>'1-Баланс'!G24</f>
        <v>0</v>
      </c>
    </row>
    <row r="85" spans="1:8">
      <c r="A85" s="423" t="str">
        <f t="shared" si="6"/>
        <v>"ЕМКА" АД</v>
      </c>
      <c r="B85" s="423" t="str">
        <f t="shared" si="7"/>
        <v>107001173</v>
      </c>
      <c r="C85" s="427">
        <f t="shared" si="8"/>
        <v>46022</v>
      </c>
      <c r="D85" s="423" t="s">
        <v>90</v>
      </c>
      <c r="E85" s="423">
        <v>1</v>
      </c>
      <c r="F85" s="423" t="s">
        <v>89</v>
      </c>
      <c r="G85" s="423" t="s">
        <v>874</v>
      </c>
      <c r="H85" s="423">
        <f>'1-Баланс'!G25</f>
        <v>0</v>
      </c>
    </row>
    <row r="86" spans="1:8">
      <c r="A86" s="423" t="str">
        <f t="shared" si="6"/>
        <v>"ЕМКА" АД</v>
      </c>
      <c r="B86" s="423" t="str">
        <f t="shared" si="7"/>
        <v>107001173</v>
      </c>
      <c r="C86" s="427">
        <f t="shared" si="8"/>
        <v>46022</v>
      </c>
      <c r="D86" s="423" t="s">
        <v>94</v>
      </c>
      <c r="E86" s="423">
        <v>1</v>
      </c>
      <c r="F86" s="423" t="s">
        <v>67</v>
      </c>
      <c r="G86" s="423" t="s">
        <v>874</v>
      </c>
      <c r="H86" s="423">
        <f>'1-Баланс'!G26</f>
        <v>4340</v>
      </c>
    </row>
    <row r="87" spans="1:8">
      <c r="A87" s="423" t="str">
        <f t="shared" si="6"/>
        <v>"ЕМКА" АД</v>
      </c>
      <c r="B87" s="423" t="str">
        <f t="shared" si="7"/>
        <v>107001173</v>
      </c>
      <c r="C87" s="427">
        <f t="shared" si="8"/>
        <v>46022</v>
      </c>
      <c r="D87" s="423" t="s">
        <v>101</v>
      </c>
      <c r="E87" s="423">
        <v>1</v>
      </c>
      <c r="F87" s="423" t="s">
        <v>100</v>
      </c>
      <c r="G87" s="423" t="s">
        <v>874</v>
      </c>
      <c r="H87" s="423">
        <f>'1-Баланс'!G28</f>
        <v>14786</v>
      </c>
    </row>
    <row r="88" spans="1:8">
      <c r="A88" s="423" t="str">
        <f t="shared" si="6"/>
        <v>"ЕМКА" АД</v>
      </c>
      <c r="B88" s="423" t="str">
        <f t="shared" si="7"/>
        <v>107001173</v>
      </c>
      <c r="C88" s="427">
        <f t="shared" si="8"/>
        <v>46022</v>
      </c>
      <c r="D88" s="423" t="s">
        <v>103</v>
      </c>
      <c r="E88" s="423">
        <v>1</v>
      </c>
      <c r="F88" s="423" t="s">
        <v>102</v>
      </c>
      <c r="G88" s="423" t="s">
        <v>874</v>
      </c>
      <c r="H88" s="423">
        <f>'1-Баланс'!G29</f>
        <v>14786</v>
      </c>
    </row>
    <row r="89" spans="1:8">
      <c r="A89" s="423" t="str">
        <f t="shared" si="6"/>
        <v>"ЕМКА" АД</v>
      </c>
      <c r="B89" s="423" t="str">
        <f t="shared" si="7"/>
        <v>107001173</v>
      </c>
      <c r="C89" s="427">
        <f t="shared" si="8"/>
        <v>46022</v>
      </c>
      <c r="D89" s="423" t="s">
        <v>106</v>
      </c>
      <c r="E89" s="423">
        <v>1</v>
      </c>
      <c r="F89" s="423" t="s">
        <v>105</v>
      </c>
      <c r="G89" s="423" t="s">
        <v>874</v>
      </c>
      <c r="H89" s="423">
        <f>'1-Баланс'!G30</f>
        <v>0</v>
      </c>
    </row>
    <row r="90" spans="1:8">
      <c r="A90" s="423" t="str">
        <f t="shared" si="6"/>
        <v>"ЕМКА" АД</v>
      </c>
      <c r="B90" s="423" t="str">
        <f t="shared" si="7"/>
        <v>107001173</v>
      </c>
      <c r="C90" s="427">
        <f t="shared" si="8"/>
        <v>46022</v>
      </c>
      <c r="D90" s="423" t="s">
        <v>110</v>
      </c>
      <c r="E90" s="423">
        <v>1</v>
      </c>
      <c r="F90" s="423" t="s">
        <v>109</v>
      </c>
      <c r="G90" s="423" t="s">
        <v>874</v>
      </c>
      <c r="H90" s="423">
        <f>'1-Баланс'!G31</f>
        <v>0</v>
      </c>
    </row>
    <row r="91" spans="1:8">
      <c r="A91" s="423" t="str">
        <f t="shared" si="6"/>
        <v>"ЕМКА" АД</v>
      </c>
      <c r="B91" s="423" t="str">
        <f t="shared" si="7"/>
        <v>107001173</v>
      </c>
      <c r="C91" s="427">
        <f t="shared" si="8"/>
        <v>46022</v>
      </c>
      <c r="D91" s="423" t="s">
        <v>114</v>
      </c>
      <c r="E91" s="423">
        <v>1</v>
      </c>
      <c r="F91" s="423" t="s">
        <v>113</v>
      </c>
      <c r="G91" s="423" t="s">
        <v>874</v>
      </c>
      <c r="H91" s="423">
        <f>'1-Баланс'!G32</f>
        <v>9996</v>
      </c>
    </row>
    <row r="92" spans="1:8">
      <c r="A92" s="423" t="str">
        <f t="shared" si="6"/>
        <v>"ЕМКА" АД</v>
      </c>
      <c r="B92" s="423" t="str">
        <f t="shared" si="7"/>
        <v>107001173</v>
      </c>
      <c r="C92" s="427">
        <f t="shared" si="8"/>
        <v>46022</v>
      </c>
      <c r="D92" s="423" t="s">
        <v>118</v>
      </c>
      <c r="E92" s="423">
        <v>1</v>
      </c>
      <c r="F92" s="423" t="s">
        <v>117</v>
      </c>
      <c r="G92" s="423" t="s">
        <v>874</v>
      </c>
      <c r="H92" s="423">
        <f>'1-Баланс'!G33</f>
        <v>0</v>
      </c>
    </row>
    <row r="93" spans="1:8">
      <c r="A93" s="423" t="str">
        <f t="shared" si="6"/>
        <v>"ЕМКА" АД</v>
      </c>
      <c r="B93" s="423" t="str">
        <f t="shared" si="7"/>
        <v>107001173</v>
      </c>
      <c r="C93" s="427">
        <f t="shared" si="8"/>
        <v>46022</v>
      </c>
      <c r="D93" s="423" t="s">
        <v>121</v>
      </c>
      <c r="E93" s="423">
        <v>1</v>
      </c>
      <c r="F93" s="423" t="s">
        <v>97</v>
      </c>
      <c r="G93" s="423" t="s">
        <v>874</v>
      </c>
      <c r="H93" s="423">
        <f>'1-Баланс'!G34</f>
        <v>24782</v>
      </c>
    </row>
    <row r="94" spans="1:8">
      <c r="A94" s="423" t="str">
        <f t="shared" si="6"/>
        <v>"ЕМКА" АД</v>
      </c>
      <c r="B94" s="423" t="str">
        <f t="shared" si="7"/>
        <v>107001173</v>
      </c>
      <c r="C94" s="427">
        <f t="shared" si="8"/>
        <v>46022</v>
      </c>
      <c r="D94" s="423" t="s">
        <v>129</v>
      </c>
      <c r="E94" s="423">
        <v>1</v>
      </c>
      <c r="F94" s="423" t="s">
        <v>34</v>
      </c>
      <c r="G94" s="423" t="s">
        <v>874</v>
      </c>
      <c r="H94" s="423">
        <f>'1-Баланс'!G37</f>
        <v>72521</v>
      </c>
    </row>
    <row r="95" spans="1:8">
      <c r="A95" s="423" t="str">
        <f t="shared" si="6"/>
        <v>"ЕМКА" АД</v>
      </c>
      <c r="B95" s="423" t="str">
        <f t="shared" si="7"/>
        <v>107001173</v>
      </c>
      <c r="C95" s="427">
        <f t="shared" si="8"/>
        <v>46022</v>
      </c>
      <c r="D95" s="423" t="s">
        <v>137</v>
      </c>
      <c r="E95" s="423">
        <v>1</v>
      </c>
      <c r="F95" s="423" t="s">
        <v>136</v>
      </c>
      <c r="G95" s="423" t="s">
        <v>874</v>
      </c>
      <c r="H95" s="423">
        <f>'1-Баланс'!G40</f>
        <v>0</v>
      </c>
    </row>
    <row r="96" spans="1:8">
      <c r="A96" s="423" t="str">
        <f t="shared" si="6"/>
        <v>"ЕМКА" АД</v>
      </c>
      <c r="B96" s="423" t="str">
        <f t="shared" si="7"/>
        <v>107001173</v>
      </c>
      <c r="C96" s="427">
        <f t="shared" si="8"/>
        <v>46022</v>
      </c>
      <c r="D96" s="423" t="s">
        <v>149</v>
      </c>
      <c r="E96" s="423">
        <v>1</v>
      </c>
      <c r="F96" s="423" t="s">
        <v>148</v>
      </c>
      <c r="G96" s="423" t="s">
        <v>874</v>
      </c>
      <c r="H96" s="423">
        <f>'1-Баланс'!G44</f>
        <v>0</v>
      </c>
    </row>
    <row r="97" spans="1:8">
      <c r="A97" s="423" t="str">
        <f t="shared" si="6"/>
        <v>"ЕМКА" АД</v>
      </c>
      <c r="B97" s="423" t="str">
        <f t="shared" si="7"/>
        <v>107001173</v>
      </c>
      <c r="C97" s="427">
        <f t="shared" si="8"/>
        <v>46022</v>
      </c>
      <c r="D97" s="423" t="s">
        <v>153</v>
      </c>
      <c r="E97" s="423">
        <v>1</v>
      </c>
      <c r="F97" s="423" t="s">
        <v>152</v>
      </c>
      <c r="G97" s="423" t="s">
        <v>874</v>
      </c>
      <c r="H97" s="423">
        <f>'1-Баланс'!G45</f>
        <v>0</v>
      </c>
    </row>
    <row r="98" spans="1:8">
      <c r="A98" s="423" t="str">
        <f t="shared" si="6"/>
        <v>"ЕМКА" АД</v>
      </c>
      <c r="B98" s="423" t="str">
        <f t="shared" si="7"/>
        <v>107001173</v>
      </c>
      <c r="C98" s="427">
        <f t="shared" si="8"/>
        <v>46022</v>
      </c>
      <c r="D98" s="423" t="s">
        <v>157</v>
      </c>
      <c r="E98" s="423">
        <v>1</v>
      </c>
      <c r="F98" s="423" t="s">
        <v>156</v>
      </c>
      <c r="G98" s="423" t="s">
        <v>874</v>
      </c>
      <c r="H98" s="423">
        <f>'1-Баланс'!G46</f>
        <v>0</v>
      </c>
    </row>
    <row r="99" spans="1:8">
      <c r="A99" s="423" t="str">
        <f t="shared" ref="A99:A125" si="9">pdeName</f>
        <v>"ЕМКА" АД</v>
      </c>
      <c r="B99" s="423" t="str">
        <f t="shared" ref="B99:B125" si="10">pdeBulstat</f>
        <v>107001173</v>
      </c>
      <c r="C99" s="427">
        <f t="shared" ref="C99:C125" si="11">endDate</f>
        <v>46022</v>
      </c>
      <c r="D99" s="423" t="s">
        <v>160</v>
      </c>
      <c r="E99" s="423">
        <v>1</v>
      </c>
      <c r="F99" s="423" t="s">
        <v>159</v>
      </c>
      <c r="G99" s="423" t="s">
        <v>874</v>
      </c>
      <c r="H99" s="423">
        <f>'1-Баланс'!G47</f>
        <v>0</v>
      </c>
    </row>
    <row r="100" spans="1:8">
      <c r="A100" s="423" t="str">
        <f t="shared" si="9"/>
        <v>"ЕМКА" АД</v>
      </c>
      <c r="B100" s="423" t="str">
        <f t="shared" si="10"/>
        <v>107001173</v>
      </c>
      <c r="C100" s="427">
        <f t="shared" si="11"/>
        <v>46022</v>
      </c>
      <c r="D100" s="423" t="s">
        <v>164</v>
      </c>
      <c r="E100" s="423">
        <v>1</v>
      </c>
      <c r="F100" s="423" t="s">
        <v>163</v>
      </c>
      <c r="G100" s="423" t="s">
        <v>874</v>
      </c>
      <c r="H100" s="423">
        <f>'1-Баланс'!G48</f>
        <v>0</v>
      </c>
    </row>
    <row r="101" spans="1:8">
      <c r="A101" s="423" t="str">
        <f t="shared" si="9"/>
        <v>"ЕМКА" АД</v>
      </c>
      <c r="B101" s="423" t="str">
        <f t="shared" si="10"/>
        <v>107001173</v>
      </c>
      <c r="C101" s="427">
        <f t="shared" si="11"/>
        <v>46022</v>
      </c>
      <c r="D101" s="423" t="s">
        <v>168</v>
      </c>
      <c r="E101" s="423">
        <v>1</v>
      </c>
      <c r="F101" s="423" t="s">
        <v>167</v>
      </c>
      <c r="G101" s="423" t="s">
        <v>874</v>
      </c>
      <c r="H101" s="423">
        <f>'1-Баланс'!G49</f>
        <v>0</v>
      </c>
    </row>
    <row r="102" spans="1:8">
      <c r="A102" s="423" t="str">
        <f t="shared" si="9"/>
        <v>"ЕМКА" АД</v>
      </c>
      <c r="B102" s="423" t="str">
        <f t="shared" si="10"/>
        <v>107001173</v>
      </c>
      <c r="C102" s="427">
        <f t="shared" si="11"/>
        <v>46022</v>
      </c>
      <c r="D102" s="423" t="s">
        <v>171</v>
      </c>
      <c r="E102" s="423">
        <v>1</v>
      </c>
      <c r="F102" s="423" t="s">
        <v>145</v>
      </c>
      <c r="G102" s="423" t="s">
        <v>874</v>
      </c>
      <c r="H102" s="423">
        <f>'1-Баланс'!G50</f>
        <v>0</v>
      </c>
    </row>
    <row r="103" spans="1:8">
      <c r="A103" s="423" t="str">
        <f t="shared" si="9"/>
        <v>"ЕМКА" АД</v>
      </c>
      <c r="B103" s="423" t="str">
        <f t="shared" si="10"/>
        <v>107001173</v>
      </c>
      <c r="C103" s="427">
        <f t="shared" si="11"/>
        <v>46022</v>
      </c>
      <c r="D103" s="423" t="s">
        <v>176</v>
      </c>
      <c r="E103" s="423">
        <v>1</v>
      </c>
      <c r="F103" s="423" t="s">
        <v>175</v>
      </c>
      <c r="G103" s="423" t="s">
        <v>874</v>
      </c>
      <c r="H103" s="423">
        <f>'1-Баланс'!G52</f>
        <v>1115</v>
      </c>
    </row>
    <row r="104" spans="1:8">
      <c r="A104" s="423" t="str">
        <f t="shared" si="9"/>
        <v>"ЕМКА" АД</v>
      </c>
      <c r="B104" s="423" t="str">
        <f t="shared" si="10"/>
        <v>107001173</v>
      </c>
      <c r="C104" s="427">
        <f t="shared" si="11"/>
        <v>46022</v>
      </c>
      <c r="D104" s="423" t="s">
        <v>179</v>
      </c>
      <c r="E104" s="423">
        <v>1</v>
      </c>
      <c r="F104" s="423" t="s">
        <v>178</v>
      </c>
      <c r="G104" s="423" t="s">
        <v>874</v>
      </c>
      <c r="H104" s="423">
        <f>'1-Баланс'!G53</f>
        <v>0</v>
      </c>
    </row>
    <row r="105" spans="1:8">
      <c r="A105" s="423" t="str">
        <f t="shared" si="9"/>
        <v>"ЕМКА" АД</v>
      </c>
      <c r="B105" s="423" t="str">
        <f t="shared" si="10"/>
        <v>107001173</v>
      </c>
      <c r="C105" s="427">
        <f t="shared" si="11"/>
        <v>46022</v>
      </c>
      <c r="D105" s="423" t="s">
        <v>183</v>
      </c>
      <c r="E105" s="423">
        <v>1</v>
      </c>
      <c r="F105" s="423" t="s">
        <v>182</v>
      </c>
      <c r="G105" s="423" t="s">
        <v>874</v>
      </c>
      <c r="H105" s="423">
        <f>'1-Баланс'!G54</f>
        <v>32</v>
      </c>
    </row>
    <row r="106" spans="1:8">
      <c r="A106" s="423" t="str">
        <f t="shared" si="9"/>
        <v>"ЕМКА" АД</v>
      </c>
      <c r="B106" s="423" t="str">
        <f t="shared" si="10"/>
        <v>107001173</v>
      </c>
      <c r="C106" s="427">
        <f t="shared" si="11"/>
        <v>46022</v>
      </c>
      <c r="D106" s="423" t="s">
        <v>187</v>
      </c>
      <c r="E106" s="423">
        <v>1</v>
      </c>
      <c r="F106" s="423" t="s">
        <v>186</v>
      </c>
      <c r="G106" s="423" t="s">
        <v>874</v>
      </c>
      <c r="H106" s="423">
        <f>'1-Баланс'!G55</f>
        <v>0</v>
      </c>
    </row>
    <row r="107" spans="1:8">
      <c r="A107" s="423" t="str">
        <f t="shared" si="9"/>
        <v>"ЕМКА" АД</v>
      </c>
      <c r="B107" s="423" t="str">
        <f t="shared" si="10"/>
        <v>107001173</v>
      </c>
      <c r="C107" s="427">
        <f t="shared" si="11"/>
        <v>46022</v>
      </c>
      <c r="D107" s="423" t="s">
        <v>191</v>
      </c>
      <c r="E107" s="423">
        <v>1</v>
      </c>
      <c r="F107" s="423" t="s">
        <v>142</v>
      </c>
      <c r="G107" s="423" t="s">
        <v>874</v>
      </c>
      <c r="H107" s="423">
        <f>'1-Баланс'!G56</f>
        <v>1147</v>
      </c>
    </row>
    <row r="108" spans="1:8">
      <c r="A108" s="423" t="str">
        <f t="shared" si="9"/>
        <v>"ЕМКА" АД</v>
      </c>
      <c r="B108" s="423" t="str">
        <f t="shared" si="10"/>
        <v>107001173</v>
      </c>
      <c r="C108" s="427">
        <f t="shared" si="11"/>
        <v>46022</v>
      </c>
      <c r="D108" s="423" t="s">
        <v>198</v>
      </c>
      <c r="E108" s="423">
        <v>1</v>
      </c>
      <c r="F108" s="423" t="s">
        <v>197</v>
      </c>
      <c r="G108" s="423" t="s">
        <v>874</v>
      </c>
      <c r="H108" s="423">
        <f>'1-Баланс'!G59</f>
        <v>0</v>
      </c>
    </row>
    <row r="109" spans="1:8">
      <c r="A109" s="423" t="str">
        <f t="shared" si="9"/>
        <v>"ЕМКА" АД</v>
      </c>
      <c r="B109" s="423" t="str">
        <f t="shared" si="10"/>
        <v>107001173</v>
      </c>
      <c r="C109" s="427">
        <f t="shared" si="11"/>
        <v>46022</v>
      </c>
      <c r="D109" s="423" t="s">
        <v>202</v>
      </c>
      <c r="E109" s="423">
        <v>1</v>
      </c>
      <c r="F109" s="423" t="s">
        <v>201</v>
      </c>
      <c r="G109" s="423" t="s">
        <v>874</v>
      </c>
      <c r="H109" s="423">
        <f>'1-Баланс'!G60</f>
        <v>0</v>
      </c>
    </row>
    <row r="110" spans="1:8">
      <c r="A110" s="423" t="str">
        <f t="shared" si="9"/>
        <v>"ЕМКА" АД</v>
      </c>
      <c r="B110" s="423" t="str">
        <f t="shared" si="10"/>
        <v>107001173</v>
      </c>
      <c r="C110" s="427">
        <f t="shared" si="11"/>
        <v>46022</v>
      </c>
      <c r="D110" s="423" t="s">
        <v>206</v>
      </c>
      <c r="E110" s="423">
        <v>1</v>
      </c>
      <c r="F110" s="423" t="s">
        <v>205</v>
      </c>
      <c r="G110" s="423" t="s">
        <v>874</v>
      </c>
      <c r="H110" s="423">
        <f>'1-Баланс'!G61</f>
        <v>1565</v>
      </c>
    </row>
    <row r="111" spans="1:8">
      <c r="A111" s="423" t="str">
        <f t="shared" si="9"/>
        <v>"ЕМКА" АД</v>
      </c>
      <c r="B111" s="423" t="str">
        <f t="shared" si="10"/>
        <v>107001173</v>
      </c>
      <c r="C111" s="427">
        <f t="shared" si="11"/>
        <v>46022</v>
      </c>
      <c r="D111" s="423" t="s">
        <v>210</v>
      </c>
      <c r="E111" s="423">
        <v>1</v>
      </c>
      <c r="F111" s="423" t="s">
        <v>209</v>
      </c>
      <c r="G111" s="423" t="s">
        <v>874</v>
      </c>
      <c r="H111" s="423">
        <f>'1-Баланс'!G62</f>
        <v>258</v>
      </c>
    </row>
    <row r="112" spans="1:8">
      <c r="A112" s="423" t="str">
        <f t="shared" si="9"/>
        <v>"ЕМКА" АД</v>
      </c>
      <c r="B112" s="423" t="str">
        <f t="shared" si="10"/>
        <v>107001173</v>
      </c>
      <c r="C112" s="427">
        <f t="shared" si="11"/>
        <v>46022</v>
      </c>
      <c r="D112" s="423" t="s">
        <v>214</v>
      </c>
      <c r="E112" s="423">
        <v>1</v>
      </c>
      <c r="F112" s="423" t="s">
        <v>213</v>
      </c>
      <c r="G112" s="423" t="s">
        <v>874</v>
      </c>
      <c r="H112" s="423">
        <f>'1-Баланс'!G63</f>
        <v>0</v>
      </c>
    </row>
    <row r="113" spans="1:8">
      <c r="A113" s="423" t="str">
        <f t="shared" si="9"/>
        <v>"ЕМКА" АД</v>
      </c>
      <c r="B113" s="423" t="str">
        <f t="shared" si="10"/>
        <v>107001173</v>
      </c>
      <c r="C113" s="427">
        <f t="shared" si="11"/>
        <v>46022</v>
      </c>
      <c r="D113" s="423" t="s">
        <v>218</v>
      </c>
      <c r="E113" s="423">
        <v>1</v>
      </c>
      <c r="F113" s="423" t="s">
        <v>217</v>
      </c>
      <c r="G113" s="423" t="s">
        <v>874</v>
      </c>
      <c r="H113" s="423">
        <f>'1-Баланс'!G64</f>
        <v>422</v>
      </c>
    </row>
    <row r="114" spans="1:8">
      <c r="A114" s="423" t="str">
        <f t="shared" si="9"/>
        <v>"ЕМКА" АД</v>
      </c>
      <c r="B114" s="423" t="str">
        <f t="shared" si="10"/>
        <v>107001173</v>
      </c>
      <c r="C114" s="427">
        <f t="shared" si="11"/>
        <v>46022</v>
      </c>
      <c r="D114" s="423" t="s">
        <v>221</v>
      </c>
      <c r="E114" s="423">
        <v>1</v>
      </c>
      <c r="F114" s="423" t="s">
        <v>220</v>
      </c>
      <c r="G114" s="423" t="s">
        <v>874</v>
      </c>
      <c r="H114" s="423">
        <f>'1-Баланс'!G65</f>
        <v>60</v>
      </c>
    </row>
    <row r="115" spans="1:8">
      <c r="A115" s="423" t="str">
        <f t="shared" si="9"/>
        <v>"ЕМКА" АД</v>
      </c>
      <c r="B115" s="423" t="str">
        <f t="shared" si="10"/>
        <v>107001173</v>
      </c>
      <c r="C115" s="427">
        <f t="shared" si="11"/>
        <v>46022</v>
      </c>
      <c r="D115" s="423" t="s">
        <v>223</v>
      </c>
      <c r="E115" s="423">
        <v>1</v>
      </c>
      <c r="F115" s="423" t="s">
        <v>222</v>
      </c>
      <c r="G115" s="423" t="s">
        <v>874</v>
      </c>
      <c r="H115" s="423">
        <f>'1-Баланс'!G66</f>
        <v>597</v>
      </c>
    </row>
    <row r="116" spans="1:8">
      <c r="A116" s="423" t="str">
        <f t="shared" si="9"/>
        <v>"ЕМКА" АД</v>
      </c>
      <c r="B116" s="423" t="str">
        <f t="shared" si="10"/>
        <v>107001173</v>
      </c>
      <c r="C116" s="427">
        <f t="shared" si="11"/>
        <v>46022</v>
      </c>
      <c r="D116" s="423" t="s">
        <v>226</v>
      </c>
      <c r="E116" s="423">
        <v>1</v>
      </c>
      <c r="F116" s="423" t="s">
        <v>225</v>
      </c>
      <c r="G116" s="423" t="s">
        <v>874</v>
      </c>
      <c r="H116" s="423">
        <f>'1-Баланс'!G67</f>
        <v>207</v>
      </c>
    </row>
    <row r="117" spans="1:8">
      <c r="A117" s="423" t="str">
        <f t="shared" si="9"/>
        <v>"ЕМКА" АД</v>
      </c>
      <c r="B117" s="423" t="str">
        <f t="shared" si="10"/>
        <v>107001173</v>
      </c>
      <c r="C117" s="427">
        <f t="shared" si="11"/>
        <v>46022</v>
      </c>
      <c r="D117" s="423" t="s">
        <v>230</v>
      </c>
      <c r="E117" s="423">
        <v>1</v>
      </c>
      <c r="F117" s="423" t="s">
        <v>229</v>
      </c>
      <c r="G117" s="423" t="s">
        <v>874</v>
      </c>
      <c r="H117" s="423">
        <f>'1-Баланс'!G68</f>
        <v>21</v>
      </c>
    </row>
    <row r="118" spans="1:8">
      <c r="A118" s="423" t="str">
        <f t="shared" si="9"/>
        <v>"ЕМКА" АД</v>
      </c>
      <c r="B118" s="423" t="str">
        <f t="shared" si="10"/>
        <v>107001173</v>
      </c>
      <c r="C118" s="427">
        <f t="shared" si="11"/>
        <v>46022</v>
      </c>
      <c r="D118" s="423" t="s">
        <v>233</v>
      </c>
      <c r="E118" s="423">
        <v>1</v>
      </c>
      <c r="F118" s="423" t="s">
        <v>95</v>
      </c>
      <c r="G118" s="423" t="s">
        <v>874</v>
      </c>
      <c r="H118" s="423">
        <f>'1-Баланс'!G69</f>
        <v>728</v>
      </c>
    </row>
    <row r="119" spans="1:8">
      <c r="A119" s="423" t="str">
        <f t="shared" si="9"/>
        <v>"ЕМКА" АД</v>
      </c>
      <c r="B119" s="423" t="str">
        <f t="shared" si="10"/>
        <v>107001173</v>
      </c>
      <c r="C119" s="427">
        <f t="shared" si="11"/>
        <v>46022</v>
      </c>
      <c r="D119" s="423" t="s">
        <v>237</v>
      </c>
      <c r="E119" s="423">
        <v>1</v>
      </c>
      <c r="F119" s="423" t="s">
        <v>236</v>
      </c>
      <c r="G119" s="423" t="s">
        <v>874</v>
      </c>
      <c r="H119" s="423">
        <f>'1-Баланс'!G70</f>
        <v>227</v>
      </c>
    </row>
    <row r="120" spans="1:8">
      <c r="A120" s="423" t="str">
        <f t="shared" si="9"/>
        <v>"ЕМКА" АД</v>
      </c>
      <c r="B120" s="423" t="str">
        <f t="shared" si="10"/>
        <v>107001173</v>
      </c>
      <c r="C120" s="427">
        <f t="shared" si="11"/>
        <v>46022</v>
      </c>
      <c r="D120" s="423" t="s">
        <v>240</v>
      </c>
      <c r="E120" s="423">
        <v>1</v>
      </c>
      <c r="F120" s="423" t="s">
        <v>145</v>
      </c>
      <c r="G120" s="423" t="s">
        <v>874</v>
      </c>
      <c r="H120" s="423">
        <f>'1-Баланс'!G71</f>
        <v>2520</v>
      </c>
    </row>
    <row r="121" spans="1:8">
      <c r="A121" s="423" t="str">
        <f t="shared" si="9"/>
        <v>"ЕМКА" АД</v>
      </c>
      <c r="B121" s="423" t="str">
        <f t="shared" si="10"/>
        <v>107001173</v>
      </c>
      <c r="C121" s="427">
        <f t="shared" si="11"/>
        <v>46022</v>
      </c>
      <c r="D121" s="423" t="s">
        <v>246</v>
      </c>
      <c r="E121" s="423">
        <v>1</v>
      </c>
      <c r="F121" s="423" t="s">
        <v>245</v>
      </c>
      <c r="G121" s="423" t="s">
        <v>874</v>
      </c>
      <c r="H121" s="423">
        <f>'1-Баланс'!G73</f>
        <v>0</v>
      </c>
    </row>
    <row r="122" spans="1:8">
      <c r="A122" s="423" t="str">
        <f t="shared" si="9"/>
        <v>"ЕМКА" АД</v>
      </c>
      <c r="B122" s="423" t="str">
        <f t="shared" si="10"/>
        <v>107001173</v>
      </c>
      <c r="C122" s="427">
        <f t="shared" si="11"/>
        <v>46022</v>
      </c>
      <c r="D122" s="423" t="s">
        <v>251</v>
      </c>
      <c r="E122" s="423">
        <v>1</v>
      </c>
      <c r="F122" s="423" t="s">
        <v>178</v>
      </c>
      <c r="G122" s="423" t="s">
        <v>874</v>
      </c>
      <c r="H122" s="423">
        <f>'1-Баланс'!G75</f>
        <v>0</v>
      </c>
    </row>
    <row r="123" spans="1:8">
      <c r="A123" s="423" t="str">
        <f t="shared" si="9"/>
        <v>"ЕМКА" АД</v>
      </c>
      <c r="B123" s="423" t="str">
        <f t="shared" si="10"/>
        <v>107001173</v>
      </c>
      <c r="C123" s="427">
        <f t="shared" si="11"/>
        <v>46022</v>
      </c>
      <c r="D123" s="423" t="s">
        <v>254</v>
      </c>
      <c r="E123" s="423">
        <v>1</v>
      </c>
      <c r="F123" s="423" t="s">
        <v>253</v>
      </c>
      <c r="G123" s="423" t="s">
        <v>874</v>
      </c>
      <c r="H123" s="423">
        <f>'1-Баланс'!G77</f>
        <v>0</v>
      </c>
    </row>
    <row r="124" spans="1:8">
      <c r="A124" s="423" t="str">
        <f t="shared" si="9"/>
        <v>"ЕМКА" АД</v>
      </c>
      <c r="B124" s="423" t="str">
        <f t="shared" si="10"/>
        <v>107001173</v>
      </c>
      <c r="C124" s="427">
        <f t="shared" si="11"/>
        <v>46022</v>
      </c>
      <c r="D124" s="423" t="s">
        <v>259</v>
      </c>
      <c r="E124" s="423">
        <v>1</v>
      </c>
      <c r="F124" s="423" t="s">
        <v>193</v>
      </c>
      <c r="G124" s="423" t="s">
        <v>874</v>
      </c>
      <c r="H124" s="423">
        <f>'1-Баланс'!G79</f>
        <v>2520</v>
      </c>
    </row>
    <row r="125" spans="1:8">
      <c r="A125" s="423" t="str">
        <f t="shared" si="9"/>
        <v>"ЕМКА" АД</v>
      </c>
      <c r="B125" s="423" t="str">
        <f t="shared" si="10"/>
        <v>107001173</v>
      </c>
      <c r="C125" s="427">
        <f t="shared" si="11"/>
        <v>46022</v>
      </c>
      <c r="D125" s="423" t="s">
        <v>289</v>
      </c>
      <c r="E125" s="423">
        <v>1</v>
      </c>
      <c r="F125" s="423" t="s">
        <v>875</v>
      </c>
      <c r="G125" s="423" t="s">
        <v>874</v>
      </c>
      <c r="H125" s="423">
        <f>'1-Баланс'!G95</f>
        <v>76188</v>
      </c>
    </row>
    <row r="126" spans="1:8" s="250" customFormat="1">
      <c r="A126" s="424"/>
      <c r="B126" s="424"/>
      <c r="C126" s="425"/>
      <c r="D126" s="424"/>
      <c r="E126" s="424"/>
      <c r="F126" s="426" t="s">
        <v>876</v>
      </c>
      <c r="G126" s="424"/>
      <c r="H126" s="424"/>
    </row>
    <row r="127" spans="1:8">
      <c r="A127" s="423" t="str">
        <f t="shared" ref="A127:A158" si="12">pdeName</f>
        <v>"ЕМКА" АД</v>
      </c>
      <c r="B127" s="423" t="str">
        <f t="shared" ref="B127:B158" si="13">pdeBulstat</f>
        <v>107001173</v>
      </c>
      <c r="C127" s="427">
        <f t="shared" ref="C127:C158" si="14">endDate</f>
        <v>46022</v>
      </c>
      <c r="D127" s="423" t="s">
        <v>300</v>
      </c>
      <c r="E127" s="423">
        <v>1</v>
      </c>
      <c r="F127" s="423" t="s">
        <v>299</v>
      </c>
      <c r="G127" s="423" t="s">
        <v>877</v>
      </c>
      <c r="H127" s="428">
        <f>'2-Отчет за доходите'!C12</f>
        <v>141963</v>
      </c>
    </row>
    <row r="128" spans="1:8">
      <c r="A128" s="423" t="str">
        <f t="shared" si="12"/>
        <v>"ЕМКА" АД</v>
      </c>
      <c r="B128" s="423" t="str">
        <f t="shared" si="13"/>
        <v>107001173</v>
      </c>
      <c r="C128" s="427">
        <f t="shared" si="14"/>
        <v>46022</v>
      </c>
      <c r="D128" s="423" t="s">
        <v>304</v>
      </c>
      <c r="E128" s="423">
        <v>1</v>
      </c>
      <c r="F128" s="423" t="s">
        <v>303</v>
      </c>
      <c r="G128" s="423" t="s">
        <v>877</v>
      </c>
      <c r="H128" s="428">
        <f>'2-Отчет за доходите'!C13</f>
        <v>5367</v>
      </c>
    </row>
    <row r="129" spans="1:8">
      <c r="A129" s="423" t="str">
        <f t="shared" si="12"/>
        <v>"ЕМКА" АД</v>
      </c>
      <c r="B129" s="423" t="str">
        <f t="shared" si="13"/>
        <v>107001173</v>
      </c>
      <c r="C129" s="427">
        <f t="shared" si="14"/>
        <v>46022</v>
      </c>
      <c r="D129" s="423" t="s">
        <v>308</v>
      </c>
      <c r="E129" s="423">
        <v>1</v>
      </c>
      <c r="F129" s="423" t="s">
        <v>307</v>
      </c>
      <c r="G129" s="423" t="s">
        <v>877</v>
      </c>
      <c r="H129" s="428">
        <f>'2-Отчет за доходите'!C14</f>
        <v>1805</v>
      </c>
    </row>
    <row r="130" spans="1:8">
      <c r="A130" s="423" t="str">
        <f t="shared" si="12"/>
        <v>"ЕМКА" АД</v>
      </c>
      <c r="B130" s="423" t="str">
        <f t="shared" si="13"/>
        <v>107001173</v>
      </c>
      <c r="C130" s="427">
        <f t="shared" si="14"/>
        <v>46022</v>
      </c>
      <c r="D130" s="423" t="s">
        <v>312</v>
      </c>
      <c r="E130" s="423">
        <v>1</v>
      </c>
      <c r="F130" s="423" t="s">
        <v>311</v>
      </c>
      <c r="G130" s="423" t="s">
        <v>877</v>
      </c>
      <c r="H130" s="428">
        <f>'2-Отчет за доходите'!C15</f>
        <v>7947</v>
      </c>
    </row>
    <row r="131" spans="1:8">
      <c r="A131" s="423" t="str">
        <f t="shared" si="12"/>
        <v>"ЕМКА" АД</v>
      </c>
      <c r="B131" s="423" t="str">
        <f t="shared" si="13"/>
        <v>107001173</v>
      </c>
      <c r="C131" s="427">
        <f t="shared" si="14"/>
        <v>46022</v>
      </c>
      <c r="D131" s="423" t="s">
        <v>315</v>
      </c>
      <c r="E131" s="423">
        <v>1</v>
      </c>
      <c r="F131" s="423" t="s">
        <v>314</v>
      </c>
      <c r="G131" s="423" t="s">
        <v>877</v>
      </c>
      <c r="H131" s="428">
        <f>'2-Отчет за доходите'!C16</f>
        <v>1443</v>
      </c>
    </row>
    <row r="132" spans="1:8">
      <c r="A132" s="423" t="str">
        <f t="shared" si="12"/>
        <v>"ЕМКА" АД</v>
      </c>
      <c r="B132" s="423" t="str">
        <f t="shared" si="13"/>
        <v>107001173</v>
      </c>
      <c r="C132" s="427">
        <f t="shared" si="14"/>
        <v>46022</v>
      </c>
      <c r="D132" s="423" t="s">
        <v>318</v>
      </c>
      <c r="E132" s="423">
        <v>1</v>
      </c>
      <c r="F132" s="423" t="s">
        <v>317</v>
      </c>
      <c r="G132" s="423" t="s">
        <v>877</v>
      </c>
      <c r="H132" s="428">
        <f>'2-Отчет за доходите'!C17</f>
        <v>651</v>
      </c>
    </row>
    <row r="133" spans="1:8">
      <c r="A133" s="423" t="str">
        <f t="shared" si="12"/>
        <v>"ЕМКА" АД</v>
      </c>
      <c r="B133" s="423" t="str">
        <f t="shared" si="13"/>
        <v>107001173</v>
      </c>
      <c r="C133" s="427">
        <f t="shared" si="14"/>
        <v>46022</v>
      </c>
      <c r="D133" s="423" t="s">
        <v>320</v>
      </c>
      <c r="E133" s="423">
        <v>1</v>
      </c>
      <c r="F133" s="423" t="s">
        <v>319</v>
      </c>
      <c r="G133" s="423" t="s">
        <v>877</v>
      </c>
      <c r="H133" s="428">
        <f>'2-Отчет за доходите'!C18</f>
        <v>-1546</v>
      </c>
    </row>
    <row r="134" spans="1:8">
      <c r="A134" s="423" t="str">
        <f t="shared" si="12"/>
        <v>"ЕМКА" АД</v>
      </c>
      <c r="B134" s="423" t="str">
        <f t="shared" si="13"/>
        <v>107001173</v>
      </c>
      <c r="C134" s="427">
        <f t="shared" si="14"/>
        <v>46022</v>
      </c>
      <c r="D134" s="423" t="s">
        <v>324</v>
      </c>
      <c r="E134" s="423">
        <v>1</v>
      </c>
      <c r="F134" s="423" t="s">
        <v>323</v>
      </c>
      <c r="G134" s="423" t="s">
        <v>877</v>
      </c>
      <c r="H134" s="428">
        <f>'2-Отчет за доходите'!C19</f>
        <v>801</v>
      </c>
    </row>
    <row r="135" spans="1:8">
      <c r="A135" s="423" t="str">
        <f t="shared" si="12"/>
        <v>"ЕМКА" АД</v>
      </c>
      <c r="B135" s="423" t="str">
        <f t="shared" si="13"/>
        <v>107001173</v>
      </c>
      <c r="C135" s="427">
        <f t="shared" si="14"/>
        <v>46022</v>
      </c>
      <c r="D135" s="423" t="s">
        <v>328</v>
      </c>
      <c r="E135" s="423">
        <v>1</v>
      </c>
      <c r="F135" s="423" t="s">
        <v>327</v>
      </c>
      <c r="G135" s="423" t="s">
        <v>877</v>
      </c>
      <c r="H135" s="428">
        <f>'2-Отчет за доходите'!C20</f>
        <v>0</v>
      </c>
    </row>
    <row r="136" spans="1:8">
      <c r="A136" s="423" t="str">
        <f t="shared" si="12"/>
        <v>"ЕМКА" АД</v>
      </c>
      <c r="B136" s="423" t="str">
        <f t="shared" si="13"/>
        <v>107001173</v>
      </c>
      <c r="C136" s="427">
        <f t="shared" si="14"/>
        <v>46022</v>
      </c>
      <c r="D136" s="423" t="s">
        <v>330</v>
      </c>
      <c r="E136" s="423">
        <v>1</v>
      </c>
      <c r="F136" s="423" t="s">
        <v>329</v>
      </c>
      <c r="G136" s="423" t="s">
        <v>877</v>
      </c>
      <c r="H136" s="428">
        <f>'2-Отчет за доходите'!C21</f>
        <v>0</v>
      </c>
    </row>
    <row r="137" spans="1:8">
      <c r="A137" s="423" t="str">
        <f t="shared" si="12"/>
        <v>"ЕМКА" АД</v>
      </c>
      <c r="B137" s="423" t="str">
        <f t="shared" si="13"/>
        <v>107001173</v>
      </c>
      <c r="C137" s="427">
        <f t="shared" si="14"/>
        <v>46022</v>
      </c>
      <c r="D137" s="423" t="s">
        <v>332</v>
      </c>
      <c r="E137" s="423">
        <v>1</v>
      </c>
      <c r="F137" s="423" t="s">
        <v>297</v>
      </c>
      <c r="G137" s="423" t="s">
        <v>877</v>
      </c>
      <c r="H137" s="428">
        <f>'2-Отчет за доходите'!C22</f>
        <v>158431</v>
      </c>
    </row>
    <row r="138" spans="1:8">
      <c r="A138" s="423" t="str">
        <f t="shared" si="12"/>
        <v>"ЕМКА" АД</v>
      </c>
      <c r="B138" s="423" t="str">
        <f t="shared" si="13"/>
        <v>107001173</v>
      </c>
      <c r="C138" s="427">
        <f t="shared" si="14"/>
        <v>46022</v>
      </c>
      <c r="D138" s="423" t="s">
        <v>341</v>
      </c>
      <c r="E138" s="423">
        <v>1</v>
      </c>
      <c r="F138" s="423" t="s">
        <v>340</v>
      </c>
      <c r="G138" s="423" t="s">
        <v>877</v>
      </c>
      <c r="H138" s="428">
        <f>'2-Отчет за доходите'!C25</f>
        <v>0</v>
      </c>
    </row>
    <row r="139" spans="1:8">
      <c r="A139" s="423" t="str">
        <f t="shared" si="12"/>
        <v>"ЕМКА" АД</v>
      </c>
      <c r="B139" s="423" t="str">
        <f t="shared" si="13"/>
        <v>107001173</v>
      </c>
      <c r="C139" s="427">
        <f t="shared" si="14"/>
        <v>46022</v>
      </c>
      <c r="D139" s="423" t="s">
        <v>345</v>
      </c>
      <c r="E139" s="423">
        <v>1</v>
      </c>
      <c r="F139" s="423" t="s">
        <v>344</v>
      </c>
      <c r="G139" s="423" t="s">
        <v>877</v>
      </c>
      <c r="H139" s="428">
        <f>'2-Отчет за доходите'!C26</f>
        <v>0</v>
      </c>
    </row>
    <row r="140" spans="1:8">
      <c r="A140" s="423" t="str">
        <f t="shared" si="12"/>
        <v>"ЕМКА" АД</v>
      </c>
      <c r="B140" s="423" t="str">
        <f t="shared" si="13"/>
        <v>107001173</v>
      </c>
      <c r="C140" s="427">
        <f t="shared" si="14"/>
        <v>46022</v>
      </c>
      <c r="D140" s="423" t="s">
        <v>349</v>
      </c>
      <c r="E140" s="423">
        <v>1</v>
      </c>
      <c r="F140" s="423" t="s">
        <v>348</v>
      </c>
      <c r="G140" s="423" t="s">
        <v>877</v>
      </c>
      <c r="H140" s="428">
        <f>'2-Отчет за доходите'!C27</f>
        <v>0</v>
      </c>
    </row>
    <row r="141" spans="1:8">
      <c r="A141" s="423" t="str">
        <f t="shared" si="12"/>
        <v>"ЕМКА" АД</v>
      </c>
      <c r="B141" s="423" t="str">
        <f t="shared" si="13"/>
        <v>107001173</v>
      </c>
      <c r="C141" s="427">
        <f t="shared" si="14"/>
        <v>46022</v>
      </c>
      <c r="D141" s="423" t="s">
        <v>351</v>
      </c>
      <c r="E141" s="423">
        <v>1</v>
      </c>
      <c r="F141" s="423" t="s">
        <v>95</v>
      </c>
      <c r="G141" s="423" t="s">
        <v>877</v>
      </c>
      <c r="H141" s="428">
        <f>'2-Отчет за доходите'!C28</f>
        <v>0</v>
      </c>
    </row>
    <row r="142" spans="1:8">
      <c r="A142" s="423" t="str">
        <f t="shared" si="12"/>
        <v>"ЕМКА" АД</v>
      </c>
      <c r="B142" s="423" t="str">
        <f t="shared" si="13"/>
        <v>107001173</v>
      </c>
      <c r="C142" s="427">
        <f t="shared" si="14"/>
        <v>46022</v>
      </c>
      <c r="D142" s="423" t="s">
        <v>352</v>
      </c>
      <c r="E142" s="423">
        <v>1</v>
      </c>
      <c r="F142" s="423" t="s">
        <v>337</v>
      </c>
      <c r="G142" s="423" t="s">
        <v>877</v>
      </c>
      <c r="H142" s="428">
        <f>'2-Отчет за доходите'!C29</f>
        <v>0</v>
      </c>
    </row>
    <row r="143" spans="1:8">
      <c r="A143" s="423" t="str">
        <f t="shared" si="12"/>
        <v>"ЕМКА" АД</v>
      </c>
      <c r="B143" s="423" t="str">
        <f t="shared" si="13"/>
        <v>107001173</v>
      </c>
      <c r="C143" s="427">
        <f t="shared" si="14"/>
        <v>46022</v>
      </c>
      <c r="D143" s="423" t="s">
        <v>354</v>
      </c>
      <c r="E143" s="423">
        <v>1</v>
      </c>
      <c r="F143" s="423" t="s">
        <v>353</v>
      </c>
      <c r="G143" s="423" t="s">
        <v>877</v>
      </c>
      <c r="H143" s="428">
        <f>'2-Отчет за доходите'!C31</f>
        <v>158431</v>
      </c>
    </row>
    <row r="144" spans="1:8">
      <c r="A144" s="423" t="str">
        <f t="shared" si="12"/>
        <v>"ЕМКА" АД</v>
      </c>
      <c r="B144" s="423" t="str">
        <f t="shared" si="13"/>
        <v>107001173</v>
      </c>
      <c r="C144" s="427">
        <f t="shared" si="14"/>
        <v>46022</v>
      </c>
      <c r="D144" s="423" t="s">
        <v>358</v>
      </c>
      <c r="E144" s="423">
        <v>1</v>
      </c>
      <c r="F144" s="423" t="s">
        <v>357</v>
      </c>
      <c r="G144" s="423" t="s">
        <v>877</v>
      </c>
      <c r="H144" s="428">
        <f>'2-Отчет за доходите'!C33</f>
        <v>9996</v>
      </c>
    </row>
    <row r="145" spans="1:8">
      <c r="A145" s="423" t="str">
        <f t="shared" si="12"/>
        <v>"ЕМКА" АД</v>
      </c>
      <c r="B145" s="423" t="str">
        <f t="shared" si="13"/>
        <v>107001173</v>
      </c>
      <c r="C145" s="427">
        <f t="shared" si="14"/>
        <v>46022</v>
      </c>
      <c r="D145" s="423" t="s">
        <v>362</v>
      </c>
      <c r="E145" s="423">
        <v>1</v>
      </c>
      <c r="F145" s="423" t="s">
        <v>361</v>
      </c>
      <c r="G145" s="423" t="s">
        <v>877</v>
      </c>
      <c r="H145" s="428">
        <f>'2-Отчет за доходите'!C34</f>
        <v>0</v>
      </c>
    </row>
    <row r="146" spans="1:8">
      <c r="A146" s="423" t="str">
        <f t="shared" si="12"/>
        <v>"ЕМКА" АД</v>
      </c>
      <c r="B146" s="423" t="str">
        <f t="shared" si="13"/>
        <v>107001173</v>
      </c>
      <c r="C146" s="427">
        <f t="shared" si="14"/>
        <v>46022</v>
      </c>
      <c r="D146" s="423" t="s">
        <v>366</v>
      </c>
      <c r="E146" s="423">
        <v>1</v>
      </c>
      <c r="F146" s="423" t="s">
        <v>365</v>
      </c>
      <c r="G146" s="423" t="s">
        <v>877</v>
      </c>
      <c r="H146" s="428">
        <f>'2-Отчет за доходите'!C35</f>
        <v>0</v>
      </c>
    </row>
    <row r="147" spans="1:8">
      <c r="A147" s="423" t="str">
        <f t="shared" si="12"/>
        <v>"ЕМКА" АД</v>
      </c>
      <c r="B147" s="423" t="str">
        <f t="shared" si="13"/>
        <v>107001173</v>
      </c>
      <c r="C147" s="427">
        <f t="shared" si="14"/>
        <v>46022</v>
      </c>
      <c r="D147" s="423" t="s">
        <v>370</v>
      </c>
      <c r="E147" s="423">
        <v>1</v>
      </c>
      <c r="F147" s="423" t="s">
        <v>369</v>
      </c>
      <c r="G147" s="423" t="s">
        <v>877</v>
      </c>
      <c r="H147" s="428">
        <f>'2-Отчет за доходите'!C36</f>
        <v>158431</v>
      </c>
    </row>
    <row r="148" spans="1:8">
      <c r="A148" s="423" t="str">
        <f t="shared" si="12"/>
        <v>"ЕМКА" АД</v>
      </c>
      <c r="B148" s="423" t="str">
        <f t="shared" si="13"/>
        <v>107001173</v>
      </c>
      <c r="C148" s="427">
        <f t="shared" si="14"/>
        <v>46022</v>
      </c>
      <c r="D148" s="423" t="s">
        <v>374</v>
      </c>
      <c r="E148" s="423">
        <v>1</v>
      </c>
      <c r="F148" s="423" t="s">
        <v>373</v>
      </c>
      <c r="G148" s="423" t="s">
        <v>877</v>
      </c>
      <c r="H148" s="428">
        <f>'2-Отчет за доходите'!C37</f>
        <v>9996</v>
      </c>
    </row>
    <row r="149" spans="1:8">
      <c r="A149" s="423" t="str">
        <f t="shared" si="12"/>
        <v>"ЕМКА" АД</v>
      </c>
      <c r="B149" s="423" t="str">
        <f t="shared" si="13"/>
        <v>107001173</v>
      </c>
      <c r="C149" s="427">
        <f t="shared" si="14"/>
        <v>46022</v>
      </c>
      <c r="D149" s="423" t="s">
        <v>378</v>
      </c>
      <c r="E149" s="423">
        <v>1</v>
      </c>
      <c r="F149" s="423" t="s">
        <v>377</v>
      </c>
      <c r="G149" s="423" t="s">
        <v>877</v>
      </c>
      <c r="H149" s="428">
        <f>'2-Отчет за доходите'!C38</f>
        <v>0</v>
      </c>
    </row>
    <row r="150" spans="1:8">
      <c r="A150" s="423" t="str">
        <f t="shared" si="12"/>
        <v>"ЕМКА" АД</v>
      </c>
      <c r="B150" s="423" t="str">
        <f t="shared" si="13"/>
        <v>107001173</v>
      </c>
      <c r="C150" s="427">
        <f t="shared" si="14"/>
        <v>46022</v>
      </c>
      <c r="D150" s="423" t="s">
        <v>380</v>
      </c>
      <c r="E150" s="423">
        <v>1</v>
      </c>
      <c r="F150" s="423" t="s">
        <v>379</v>
      </c>
      <c r="G150" s="423" t="s">
        <v>877</v>
      </c>
      <c r="H150" s="428">
        <f>'2-Отчет за доходите'!C39</f>
        <v>0</v>
      </c>
    </row>
    <row r="151" spans="1:8">
      <c r="A151" s="423" t="str">
        <f t="shared" si="12"/>
        <v>"ЕМКА" АД</v>
      </c>
      <c r="B151" s="423" t="str">
        <f t="shared" si="13"/>
        <v>107001173</v>
      </c>
      <c r="C151" s="427">
        <f t="shared" si="14"/>
        <v>46022</v>
      </c>
      <c r="D151" s="423" t="s">
        <v>382</v>
      </c>
      <c r="E151" s="423">
        <v>1</v>
      </c>
      <c r="F151" s="423" t="s">
        <v>381</v>
      </c>
      <c r="G151" s="423" t="s">
        <v>877</v>
      </c>
      <c r="H151" s="428">
        <f>'2-Отчет за доходите'!C40</f>
        <v>0</v>
      </c>
    </row>
    <row r="152" spans="1:8">
      <c r="A152" s="423" t="str">
        <f t="shared" si="12"/>
        <v>"ЕМКА" АД</v>
      </c>
      <c r="B152" s="423" t="str">
        <f t="shared" si="13"/>
        <v>107001173</v>
      </c>
      <c r="C152" s="427">
        <f t="shared" si="14"/>
        <v>46022</v>
      </c>
      <c r="D152" s="423" t="s">
        <v>384</v>
      </c>
      <c r="E152" s="423">
        <v>1</v>
      </c>
      <c r="F152" s="423" t="s">
        <v>383</v>
      </c>
      <c r="G152" s="423" t="s">
        <v>877</v>
      </c>
      <c r="H152" s="428">
        <f>'2-Отчет за доходите'!C41</f>
        <v>0</v>
      </c>
    </row>
    <row r="153" spans="1:8">
      <c r="A153" s="423" t="str">
        <f t="shared" si="12"/>
        <v>"ЕМКА" АД</v>
      </c>
      <c r="B153" s="423" t="str">
        <f t="shared" si="13"/>
        <v>107001173</v>
      </c>
      <c r="C153" s="427">
        <f t="shared" si="14"/>
        <v>46022</v>
      </c>
      <c r="D153" s="423" t="s">
        <v>386</v>
      </c>
      <c r="E153" s="423">
        <v>1</v>
      </c>
      <c r="F153" s="423" t="s">
        <v>385</v>
      </c>
      <c r="G153" s="423" t="s">
        <v>877</v>
      </c>
      <c r="H153" s="428">
        <f>'2-Отчет за доходите'!C42</f>
        <v>9996</v>
      </c>
    </row>
    <row r="154" spans="1:8">
      <c r="A154" s="423" t="str">
        <f t="shared" si="12"/>
        <v>"ЕМКА" АД</v>
      </c>
      <c r="B154" s="423" t="str">
        <f t="shared" si="13"/>
        <v>107001173</v>
      </c>
      <c r="C154" s="427">
        <f t="shared" si="14"/>
        <v>46022</v>
      </c>
      <c r="D154" s="423" t="s">
        <v>390</v>
      </c>
      <c r="E154" s="423">
        <v>1</v>
      </c>
      <c r="F154" s="423" t="s">
        <v>389</v>
      </c>
      <c r="G154" s="423" t="s">
        <v>877</v>
      </c>
      <c r="H154" s="428">
        <f>'2-Отчет за доходите'!C43</f>
        <v>0</v>
      </c>
    </row>
    <row r="155" spans="1:8">
      <c r="A155" s="423" t="str">
        <f t="shared" si="12"/>
        <v>"ЕМКА" АД</v>
      </c>
      <c r="B155" s="423" t="str">
        <f t="shared" si="13"/>
        <v>107001173</v>
      </c>
      <c r="C155" s="427">
        <f t="shared" si="14"/>
        <v>46022</v>
      </c>
      <c r="D155" s="423" t="s">
        <v>393</v>
      </c>
      <c r="E155" s="423">
        <v>1</v>
      </c>
      <c r="F155" s="423" t="s">
        <v>392</v>
      </c>
      <c r="G155" s="423" t="s">
        <v>877</v>
      </c>
      <c r="H155" s="428">
        <f>'2-Отчет за доходите'!C44</f>
        <v>9996</v>
      </c>
    </row>
    <row r="156" spans="1:8">
      <c r="A156" s="423" t="str">
        <f t="shared" si="12"/>
        <v>"ЕМКА" АД</v>
      </c>
      <c r="B156" s="423" t="str">
        <f t="shared" si="13"/>
        <v>107001173</v>
      </c>
      <c r="C156" s="427">
        <f t="shared" si="14"/>
        <v>46022</v>
      </c>
      <c r="D156" s="423" t="s">
        <v>397</v>
      </c>
      <c r="E156" s="423">
        <v>1</v>
      </c>
      <c r="F156" s="423" t="s">
        <v>396</v>
      </c>
      <c r="G156" s="423" t="s">
        <v>877</v>
      </c>
      <c r="H156" s="428">
        <f>'2-Отчет за доходите'!C45</f>
        <v>168427</v>
      </c>
    </row>
    <row r="157" spans="1:8">
      <c r="A157" s="423" t="str">
        <f t="shared" si="12"/>
        <v>"ЕМКА" АД</v>
      </c>
      <c r="B157" s="423" t="str">
        <f t="shared" si="13"/>
        <v>107001173</v>
      </c>
      <c r="C157" s="427">
        <f t="shared" si="14"/>
        <v>46022</v>
      </c>
      <c r="D157" s="423" t="s">
        <v>302</v>
      </c>
      <c r="E157" s="423">
        <v>1</v>
      </c>
      <c r="F157" s="423" t="s">
        <v>301</v>
      </c>
      <c r="G157" s="423" t="s">
        <v>878</v>
      </c>
      <c r="H157" s="423">
        <f>'2-Отчет за доходите'!G12</f>
        <v>164300</v>
      </c>
    </row>
    <row r="158" spans="1:8">
      <c r="A158" s="423" t="str">
        <f t="shared" si="12"/>
        <v>"ЕМКА" АД</v>
      </c>
      <c r="B158" s="423" t="str">
        <f t="shared" si="13"/>
        <v>107001173</v>
      </c>
      <c r="C158" s="427">
        <f t="shared" si="14"/>
        <v>46022</v>
      </c>
      <c r="D158" s="423" t="s">
        <v>306</v>
      </c>
      <c r="E158" s="423">
        <v>1</v>
      </c>
      <c r="F158" s="423" t="s">
        <v>305</v>
      </c>
      <c r="G158" s="423" t="s">
        <v>878</v>
      </c>
      <c r="H158" s="423">
        <f>'2-Отчет за доходите'!G13</f>
        <v>176</v>
      </c>
    </row>
    <row r="159" spans="1:8">
      <c r="A159" s="423" t="str">
        <f t="shared" ref="A159:A179" si="15">pdeName</f>
        <v>"ЕМКА" АД</v>
      </c>
      <c r="B159" s="423" t="str">
        <f t="shared" ref="B159:B179" si="16">pdeBulstat</f>
        <v>107001173</v>
      </c>
      <c r="C159" s="427">
        <f t="shared" ref="C159:C179" si="17">endDate</f>
        <v>46022</v>
      </c>
      <c r="D159" s="423" t="s">
        <v>310</v>
      </c>
      <c r="E159" s="423">
        <v>1</v>
      </c>
      <c r="F159" s="423" t="s">
        <v>309</v>
      </c>
      <c r="G159" s="423" t="s">
        <v>878</v>
      </c>
      <c r="H159" s="423">
        <f>'2-Отчет за доходите'!G14</f>
        <v>60</v>
      </c>
    </row>
    <row r="160" spans="1:8">
      <c r="A160" s="423" t="str">
        <f t="shared" si="15"/>
        <v>"ЕМКА" АД</v>
      </c>
      <c r="B160" s="423" t="str">
        <f t="shared" si="16"/>
        <v>107001173</v>
      </c>
      <c r="C160" s="427">
        <f t="shared" si="17"/>
        <v>46022</v>
      </c>
      <c r="D160" s="423" t="s">
        <v>313</v>
      </c>
      <c r="E160" s="423">
        <v>1</v>
      </c>
      <c r="F160" s="423" t="s">
        <v>95</v>
      </c>
      <c r="G160" s="423" t="s">
        <v>878</v>
      </c>
      <c r="H160" s="423">
        <f>'2-Отчет за доходите'!G15</f>
        <v>3357</v>
      </c>
    </row>
    <row r="161" spans="1:8">
      <c r="A161" s="423" t="str">
        <f t="shared" si="15"/>
        <v>"ЕМКА" АД</v>
      </c>
      <c r="B161" s="423" t="str">
        <f t="shared" si="16"/>
        <v>107001173</v>
      </c>
      <c r="C161" s="427">
        <f t="shared" si="17"/>
        <v>46022</v>
      </c>
      <c r="D161" s="423" t="s">
        <v>316</v>
      </c>
      <c r="E161" s="423">
        <v>1</v>
      </c>
      <c r="F161" s="423" t="s">
        <v>298</v>
      </c>
      <c r="G161" s="423" t="s">
        <v>878</v>
      </c>
      <c r="H161" s="423">
        <f>'2-Отчет за доходите'!G16</f>
        <v>167893</v>
      </c>
    </row>
    <row r="162" spans="1:8">
      <c r="A162" s="423" t="str">
        <f t="shared" si="15"/>
        <v>"ЕМКА" АД</v>
      </c>
      <c r="B162" s="423" t="str">
        <f t="shared" si="16"/>
        <v>107001173</v>
      </c>
      <c r="C162" s="427">
        <f t="shared" si="17"/>
        <v>46022</v>
      </c>
      <c r="D162" s="423" t="s">
        <v>322</v>
      </c>
      <c r="E162" s="423">
        <v>1</v>
      </c>
      <c r="F162" s="423" t="s">
        <v>321</v>
      </c>
      <c r="G162" s="423" t="s">
        <v>878</v>
      </c>
      <c r="H162" s="423">
        <f>'2-Отчет за доходите'!G18</f>
        <v>186</v>
      </c>
    </row>
    <row r="163" spans="1:8">
      <c r="A163" s="423" t="str">
        <f t="shared" si="15"/>
        <v>"ЕМКА" АД</v>
      </c>
      <c r="B163" s="423" t="str">
        <f t="shared" si="16"/>
        <v>107001173</v>
      </c>
      <c r="C163" s="427">
        <f t="shared" si="17"/>
        <v>46022</v>
      </c>
      <c r="D163" s="423" t="s">
        <v>326</v>
      </c>
      <c r="E163" s="423">
        <v>1</v>
      </c>
      <c r="F163" s="423" t="s">
        <v>325</v>
      </c>
      <c r="G163" s="423" t="s">
        <v>878</v>
      </c>
      <c r="H163" s="423">
        <f>'2-Отчет за доходите'!G19</f>
        <v>33</v>
      </c>
    </row>
    <row r="164" spans="1:8">
      <c r="A164" s="423" t="str">
        <f t="shared" si="15"/>
        <v>"ЕМКА" АД</v>
      </c>
      <c r="B164" s="423" t="str">
        <f t="shared" si="16"/>
        <v>107001173</v>
      </c>
      <c r="C164" s="427">
        <f t="shared" si="17"/>
        <v>46022</v>
      </c>
      <c r="D164" s="423" t="s">
        <v>334</v>
      </c>
      <c r="E164" s="423">
        <v>1</v>
      </c>
      <c r="F164" s="423" t="s">
        <v>333</v>
      </c>
      <c r="G164" s="423" t="s">
        <v>878</v>
      </c>
      <c r="H164" s="423">
        <f>'2-Отчет за доходите'!G22</f>
        <v>181</v>
      </c>
    </row>
    <row r="165" spans="1:8">
      <c r="A165" s="423" t="str">
        <f t="shared" si="15"/>
        <v>"ЕМКА" АД</v>
      </c>
      <c r="B165" s="423" t="str">
        <f t="shared" si="16"/>
        <v>107001173</v>
      </c>
      <c r="C165" s="427">
        <f t="shared" si="17"/>
        <v>46022</v>
      </c>
      <c r="D165" s="423" t="s">
        <v>336</v>
      </c>
      <c r="E165" s="423">
        <v>1</v>
      </c>
      <c r="F165" s="423" t="s">
        <v>335</v>
      </c>
      <c r="G165" s="423" t="s">
        <v>878</v>
      </c>
      <c r="H165" s="423">
        <f>'2-Отчет за доходите'!G23</f>
        <v>167</v>
      </c>
    </row>
    <row r="166" spans="1:8">
      <c r="A166" s="423" t="str">
        <f t="shared" si="15"/>
        <v>"ЕМКА" АД</v>
      </c>
      <c r="B166" s="423" t="str">
        <f t="shared" si="16"/>
        <v>107001173</v>
      </c>
      <c r="C166" s="427">
        <f t="shared" si="17"/>
        <v>46022</v>
      </c>
      <c r="D166" s="423" t="s">
        <v>339</v>
      </c>
      <c r="E166" s="423">
        <v>1</v>
      </c>
      <c r="F166" s="423" t="s">
        <v>338</v>
      </c>
      <c r="G166" s="423" t="s">
        <v>878</v>
      </c>
      <c r="H166" s="423">
        <f>'2-Отчет за доходите'!G24</f>
        <v>0</v>
      </c>
    </row>
    <row r="167" spans="1:8">
      <c r="A167" s="423" t="str">
        <f t="shared" si="15"/>
        <v>"ЕМКА" АД</v>
      </c>
      <c r="B167" s="423" t="str">
        <f t="shared" si="16"/>
        <v>107001173</v>
      </c>
      <c r="C167" s="427">
        <f t="shared" si="17"/>
        <v>46022</v>
      </c>
      <c r="D167" s="423" t="s">
        <v>343</v>
      </c>
      <c r="E167" s="423">
        <v>1</v>
      </c>
      <c r="F167" s="423" t="s">
        <v>342</v>
      </c>
      <c r="G167" s="423" t="s">
        <v>878</v>
      </c>
      <c r="H167" s="423">
        <f>'2-Отчет за доходите'!G25</f>
        <v>0</v>
      </c>
    </row>
    <row r="168" spans="1:8">
      <c r="A168" s="423" t="str">
        <f t="shared" si="15"/>
        <v>"ЕМКА" АД</v>
      </c>
      <c r="B168" s="423" t="str">
        <f t="shared" si="16"/>
        <v>107001173</v>
      </c>
      <c r="C168" s="427">
        <f t="shared" si="17"/>
        <v>46022</v>
      </c>
      <c r="D168" s="423" t="s">
        <v>347</v>
      </c>
      <c r="E168" s="423">
        <v>1</v>
      </c>
      <c r="F168" s="423" t="s">
        <v>346</v>
      </c>
      <c r="G168" s="423" t="s">
        <v>878</v>
      </c>
      <c r="H168" s="423">
        <f>'2-Отчет за доходите'!G26</f>
        <v>0</v>
      </c>
    </row>
    <row r="169" spans="1:8">
      <c r="A169" s="423" t="str">
        <f t="shared" si="15"/>
        <v>"ЕМКА" АД</v>
      </c>
      <c r="B169" s="423" t="str">
        <f t="shared" si="16"/>
        <v>107001173</v>
      </c>
      <c r="C169" s="427">
        <f t="shared" si="17"/>
        <v>46022</v>
      </c>
      <c r="D169" s="423" t="s">
        <v>350</v>
      </c>
      <c r="E169" s="423">
        <v>1</v>
      </c>
      <c r="F169" s="423" t="s">
        <v>331</v>
      </c>
      <c r="G169" s="423" t="s">
        <v>878</v>
      </c>
      <c r="H169" s="423">
        <f>'2-Отчет за доходите'!G27</f>
        <v>348</v>
      </c>
    </row>
    <row r="170" spans="1:8">
      <c r="A170" s="423" t="str">
        <f t="shared" si="15"/>
        <v>"ЕМКА" АД</v>
      </c>
      <c r="B170" s="423" t="str">
        <f t="shared" si="16"/>
        <v>107001173</v>
      </c>
      <c r="C170" s="427">
        <f t="shared" si="17"/>
        <v>46022</v>
      </c>
      <c r="D170" s="423" t="s">
        <v>356</v>
      </c>
      <c r="E170" s="423">
        <v>1</v>
      </c>
      <c r="F170" s="423" t="s">
        <v>355</v>
      </c>
      <c r="G170" s="423" t="s">
        <v>878</v>
      </c>
      <c r="H170" s="423">
        <f>'2-Отчет за доходите'!G31</f>
        <v>168427</v>
      </c>
    </row>
    <row r="171" spans="1:8">
      <c r="A171" s="423" t="str">
        <f t="shared" si="15"/>
        <v>"ЕМКА" АД</v>
      </c>
      <c r="B171" s="423" t="str">
        <f t="shared" si="16"/>
        <v>107001173</v>
      </c>
      <c r="C171" s="427">
        <f t="shared" si="17"/>
        <v>46022</v>
      </c>
      <c r="D171" s="423" t="s">
        <v>360</v>
      </c>
      <c r="E171" s="423">
        <v>1</v>
      </c>
      <c r="F171" s="423" t="s">
        <v>359</v>
      </c>
      <c r="G171" s="423" t="s">
        <v>878</v>
      </c>
      <c r="H171" s="423">
        <f>'2-Отчет за доходите'!G33</f>
        <v>0</v>
      </c>
    </row>
    <row r="172" spans="1:8">
      <c r="A172" s="423" t="str">
        <f t="shared" si="15"/>
        <v>"ЕМКА" АД</v>
      </c>
      <c r="B172" s="423" t="str">
        <f t="shared" si="16"/>
        <v>107001173</v>
      </c>
      <c r="C172" s="427">
        <f t="shared" si="17"/>
        <v>46022</v>
      </c>
      <c r="D172" s="423" t="s">
        <v>364</v>
      </c>
      <c r="E172" s="423">
        <v>1</v>
      </c>
      <c r="F172" s="423" t="s">
        <v>363</v>
      </c>
      <c r="G172" s="423" t="s">
        <v>878</v>
      </c>
      <c r="H172" s="423">
        <f>'2-Отчет за доходите'!G34</f>
        <v>0</v>
      </c>
    </row>
    <row r="173" spans="1:8">
      <c r="A173" s="423" t="str">
        <f t="shared" si="15"/>
        <v>"ЕМКА" АД</v>
      </c>
      <c r="B173" s="423" t="str">
        <f t="shared" si="16"/>
        <v>107001173</v>
      </c>
      <c r="C173" s="427">
        <f t="shared" si="17"/>
        <v>46022</v>
      </c>
      <c r="D173" s="423" t="s">
        <v>368</v>
      </c>
      <c r="E173" s="423">
        <v>1</v>
      </c>
      <c r="F173" s="423" t="s">
        <v>367</v>
      </c>
      <c r="G173" s="423" t="s">
        <v>878</v>
      </c>
      <c r="H173" s="423">
        <f>'2-Отчет за доходите'!G35</f>
        <v>0</v>
      </c>
    </row>
    <row r="174" spans="1:8">
      <c r="A174" s="423" t="str">
        <f t="shared" si="15"/>
        <v>"ЕМКА" АД</v>
      </c>
      <c r="B174" s="423" t="str">
        <f t="shared" si="16"/>
        <v>107001173</v>
      </c>
      <c r="C174" s="427">
        <f t="shared" si="17"/>
        <v>46022</v>
      </c>
      <c r="D174" s="423" t="s">
        <v>372</v>
      </c>
      <c r="E174" s="423">
        <v>1</v>
      </c>
      <c r="F174" s="423" t="s">
        <v>371</v>
      </c>
      <c r="G174" s="423" t="s">
        <v>878</v>
      </c>
      <c r="H174" s="423">
        <f>'2-Отчет за доходите'!G36</f>
        <v>168427</v>
      </c>
    </row>
    <row r="175" spans="1:8">
      <c r="A175" s="423" t="str">
        <f t="shared" si="15"/>
        <v>"ЕМКА" АД</v>
      </c>
      <c r="B175" s="423" t="str">
        <f t="shared" si="16"/>
        <v>107001173</v>
      </c>
      <c r="C175" s="427">
        <f t="shared" si="17"/>
        <v>46022</v>
      </c>
      <c r="D175" s="423" t="s">
        <v>376</v>
      </c>
      <c r="E175" s="423">
        <v>1</v>
      </c>
      <c r="F175" s="423" t="s">
        <v>375</v>
      </c>
      <c r="G175" s="423" t="s">
        <v>878</v>
      </c>
      <c r="H175" s="423">
        <f>'2-Отчет за доходите'!G37</f>
        <v>0</v>
      </c>
    </row>
    <row r="176" spans="1:8">
      <c r="A176" s="423" t="str">
        <f t="shared" si="15"/>
        <v>"ЕМКА" АД</v>
      </c>
      <c r="B176" s="423" t="str">
        <f t="shared" si="16"/>
        <v>107001173</v>
      </c>
      <c r="C176" s="427">
        <f t="shared" si="17"/>
        <v>46022</v>
      </c>
      <c r="D176" s="423" t="s">
        <v>388</v>
      </c>
      <c r="E176" s="423">
        <v>1</v>
      </c>
      <c r="F176" s="423" t="s">
        <v>387</v>
      </c>
      <c r="G176" s="423" t="s">
        <v>878</v>
      </c>
      <c r="H176" s="423">
        <f>'2-Отчет за доходите'!G42</f>
        <v>0</v>
      </c>
    </row>
    <row r="177" spans="1:8">
      <c r="A177" s="423" t="str">
        <f t="shared" si="15"/>
        <v>"ЕМКА" АД</v>
      </c>
      <c r="B177" s="423" t="str">
        <f t="shared" si="16"/>
        <v>107001173</v>
      </c>
      <c r="C177" s="427">
        <f t="shared" si="17"/>
        <v>46022</v>
      </c>
      <c r="D177" s="423" t="s">
        <v>391</v>
      </c>
      <c r="E177" s="423">
        <v>1</v>
      </c>
      <c r="F177" s="423" t="s">
        <v>389</v>
      </c>
      <c r="G177" s="423" t="s">
        <v>878</v>
      </c>
      <c r="H177" s="423">
        <f>'2-Отчет за доходите'!G43</f>
        <v>0</v>
      </c>
    </row>
    <row r="178" spans="1:8">
      <c r="A178" s="423" t="str">
        <f t="shared" si="15"/>
        <v>"ЕМКА" АД</v>
      </c>
      <c r="B178" s="423" t="str">
        <f t="shared" si="16"/>
        <v>107001173</v>
      </c>
      <c r="C178" s="427">
        <f t="shared" si="17"/>
        <v>46022</v>
      </c>
      <c r="D178" s="423" t="s">
        <v>395</v>
      </c>
      <c r="E178" s="423">
        <v>1</v>
      </c>
      <c r="F178" s="423" t="s">
        <v>394</v>
      </c>
      <c r="G178" s="423" t="s">
        <v>878</v>
      </c>
      <c r="H178" s="423">
        <f>'2-Отчет за доходите'!G44</f>
        <v>0</v>
      </c>
    </row>
    <row r="179" spans="1:8">
      <c r="A179" s="423" t="str">
        <f t="shared" si="15"/>
        <v>"ЕМКА" АД</v>
      </c>
      <c r="B179" s="423" t="str">
        <f t="shared" si="16"/>
        <v>107001173</v>
      </c>
      <c r="C179" s="427">
        <f t="shared" si="17"/>
        <v>46022</v>
      </c>
      <c r="D179" s="423" t="s">
        <v>399</v>
      </c>
      <c r="E179" s="423">
        <v>1</v>
      </c>
      <c r="F179" s="423" t="s">
        <v>398</v>
      </c>
      <c r="G179" s="423" t="s">
        <v>878</v>
      </c>
      <c r="H179" s="423">
        <f>'2-Отчет за доходите'!G45</f>
        <v>168427</v>
      </c>
    </row>
    <row r="180" spans="1:8" s="250" customFormat="1">
      <c r="A180" s="424"/>
      <c r="B180" s="424"/>
      <c r="C180" s="425"/>
      <c r="D180" s="424"/>
      <c r="E180" s="424"/>
      <c r="F180" s="426" t="s">
        <v>879</v>
      </c>
      <c r="G180" s="424"/>
      <c r="H180" s="424"/>
    </row>
    <row r="181" spans="1:8">
      <c r="A181" s="423" t="str">
        <f t="shared" ref="A181:A216" si="18">pdeName</f>
        <v>"ЕМКА" АД</v>
      </c>
      <c r="B181" s="423" t="str">
        <f t="shared" ref="B181:B216" si="19">pdeBulstat</f>
        <v>107001173</v>
      </c>
      <c r="C181" s="427">
        <f t="shared" ref="C181:C216" si="20">endDate</f>
        <v>46022</v>
      </c>
      <c r="D181" s="423" t="s">
        <v>405</v>
      </c>
      <c r="E181" s="423">
        <v>1</v>
      </c>
      <c r="F181" s="423" t="s">
        <v>404</v>
      </c>
      <c r="G181" s="423" t="s">
        <v>880</v>
      </c>
      <c r="H181" s="428">
        <f>'3-Отчет за паричния поток'!C11</f>
        <v>172725</v>
      </c>
    </row>
    <row r="182" spans="1:8">
      <c r="A182" s="423" t="str">
        <f t="shared" si="18"/>
        <v>"ЕМКА" АД</v>
      </c>
      <c r="B182" s="423" t="str">
        <f t="shared" si="19"/>
        <v>107001173</v>
      </c>
      <c r="C182" s="427">
        <f t="shared" si="20"/>
        <v>46022</v>
      </c>
      <c r="D182" s="423" t="s">
        <v>407</v>
      </c>
      <c r="E182" s="423">
        <v>1</v>
      </c>
      <c r="F182" s="423" t="s">
        <v>406</v>
      </c>
      <c r="G182" s="423" t="s">
        <v>880</v>
      </c>
      <c r="H182" s="428">
        <f>'3-Отчет за паричния поток'!C12</f>
        <v>-180474</v>
      </c>
    </row>
    <row r="183" spans="1:8">
      <c r="A183" s="423" t="str">
        <f t="shared" si="18"/>
        <v>"ЕМКА" АД</v>
      </c>
      <c r="B183" s="423" t="str">
        <f t="shared" si="19"/>
        <v>107001173</v>
      </c>
      <c r="C183" s="427">
        <f t="shared" si="20"/>
        <v>46022</v>
      </c>
      <c r="D183" s="423" t="s">
        <v>409</v>
      </c>
      <c r="E183" s="423">
        <v>1</v>
      </c>
      <c r="F183" s="423" t="s">
        <v>408</v>
      </c>
      <c r="G183" s="423" t="s">
        <v>880</v>
      </c>
      <c r="H183" s="428">
        <f>'3-Отчет за паричния поток'!C13</f>
        <v>0</v>
      </c>
    </row>
    <row r="184" spans="1:8">
      <c r="A184" s="423" t="str">
        <f t="shared" si="18"/>
        <v>"ЕМКА" АД</v>
      </c>
      <c r="B184" s="423" t="str">
        <f t="shared" si="19"/>
        <v>107001173</v>
      </c>
      <c r="C184" s="427">
        <f t="shared" si="20"/>
        <v>46022</v>
      </c>
      <c r="D184" s="423" t="s">
        <v>411</v>
      </c>
      <c r="E184" s="423">
        <v>1</v>
      </c>
      <c r="F184" s="423" t="s">
        <v>410</v>
      </c>
      <c r="G184" s="423" t="s">
        <v>880</v>
      </c>
      <c r="H184" s="428">
        <f>'3-Отчет за паричния поток'!C14</f>
        <v>-9232</v>
      </c>
    </row>
    <row r="185" spans="1:8">
      <c r="A185" s="423" t="str">
        <f t="shared" si="18"/>
        <v>"ЕМКА" АД</v>
      </c>
      <c r="B185" s="423" t="str">
        <f t="shared" si="19"/>
        <v>107001173</v>
      </c>
      <c r="C185" s="427">
        <f t="shared" si="20"/>
        <v>46022</v>
      </c>
      <c r="D185" s="423" t="s">
        <v>413</v>
      </c>
      <c r="E185" s="423">
        <v>1</v>
      </c>
      <c r="F185" s="423" t="s">
        <v>412</v>
      </c>
      <c r="G185" s="423" t="s">
        <v>880</v>
      </c>
      <c r="H185" s="428">
        <f>'3-Отчет за паричния поток'!C15</f>
        <v>17729</v>
      </c>
    </row>
    <row r="186" spans="1:8">
      <c r="A186" s="423" t="str">
        <f t="shared" si="18"/>
        <v>"ЕМКА" АД</v>
      </c>
      <c r="B186" s="423" t="str">
        <f t="shared" si="19"/>
        <v>107001173</v>
      </c>
      <c r="C186" s="427">
        <f t="shared" si="20"/>
        <v>46022</v>
      </c>
      <c r="D186" s="423" t="s">
        <v>415</v>
      </c>
      <c r="E186" s="423">
        <v>1</v>
      </c>
      <c r="F186" s="423" t="s">
        <v>414</v>
      </c>
      <c r="G186" s="423" t="s">
        <v>880</v>
      </c>
      <c r="H186" s="428">
        <f>'3-Отчет за паричния поток'!C16</f>
        <v>-950</v>
      </c>
    </row>
    <row r="187" spans="1:8">
      <c r="A187" s="423" t="str">
        <f t="shared" si="18"/>
        <v>"ЕМКА" АД</v>
      </c>
      <c r="B187" s="423" t="str">
        <f t="shared" si="19"/>
        <v>107001173</v>
      </c>
      <c r="C187" s="427">
        <f t="shared" si="20"/>
        <v>46022</v>
      </c>
      <c r="D187" s="423" t="s">
        <v>417</v>
      </c>
      <c r="E187" s="423">
        <v>1</v>
      </c>
      <c r="F187" s="423" t="s">
        <v>416</v>
      </c>
      <c r="G187" s="423" t="s">
        <v>880</v>
      </c>
      <c r="H187" s="428">
        <f>'3-Отчет за паричния поток'!C17</f>
        <v>0</v>
      </c>
    </row>
    <row r="188" spans="1:8">
      <c r="A188" s="423" t="str">
        <f t="shared" si="18"/>
        <v>"ЕМКА" АД</v>
      </c>
      <c r="B188" s="423" t="str">
        <f t="shared" si="19"/>
        <v>107001173</v>
      </c>
      <c r="C188" s="427">
        <f t="shared" si="20"/>
        <v>46022</v>
      </c>
      <c r="D188" s="423" t="s">
        <v>419</v>
      </c>
      <c r="E188" s="423">
        <v>1</v>
      </c>
      <c r="F188" s="423" t="s">
        <v>418</v>
      </c>
      <c r="G188" s="423" t="s">
        <v>880</v>
      </c>
      <c r="H188" s="428">
        <f>'3-Отчет за паричния поток'!C18</f>
        <v>0</v>
      </c>
    </row>
    <row r="189" spans="1:8">
      <c r="A189" s="423" t="str">
        <f t="shared" si="18"/>
        <v>"ЕМКА" АД</v>
      </c>
      <c r="B189" s="423" t="str">
        <f t="shared" si="19"/>
        <v>107001173</v>
      </c>
      <c r="C189" s="427">
        <f t="shared" si="20"/>
        <v>46022</v>
      </c>
      <c r="D189" s="423" t="s">
        <v>421</v>
      </c>
      <c r="E189" s="423">
        <v>1</v>
      </c>
      <c r="F189" s="423" t="s">
        <v>420</v>
      </c>
      <c r="G189" s="423" t="s">
        <v>880</v>
      </c>
      <c r="H189" s="428">
        <f>'3-Отчет за паричния поток'!C19</f>
        <v>0</v>
      </c>
    </row>
    <row r="190" spans="1:8">
      <c r="A190" s="423" t="str">
        <f t="shared" si="18"/>
        <v>"ЕМКА" АД</v>
      </c>
      <c r="B190" s="423" t="str">
        <f t="shared" si="19"/>
        <v>107001173</v>
      </c>
      <c r="C190" s="427">
        <f t="shared" si="20"/>
        <v>46022</v>
      </c>
      <c r="D190" s="423" t="s">
        <v>423</v>
      </c>
      <c r="E190" s="423">
        <v>1</v>
      </c>
      <c r="F190" s="423" t="s">
        <v>422</v>
      </c>
      <c r="G190" s="423" t="s">
        <v>880</v>
      </c>
      <c r="H190" s="428">
        <f>'3-Отчет за паричния поток'!C20</f>
        <v>-395</v>
      </c>
    </row>
    <row r="191" spans="1:8">
      <c r="A191" s="423" t="str">
        <f t="shared" si="18"/>
        <v>"ЕМКА" АД</v>
      </c>
      <c r="B191" s="423" t="str">
        <f t="shared" si="19"/>
        <v>107001173</v>
      </c>
      <c r="C191" s="427">
        <f t="shared" si="20"/>
        <v>46022</v>
      </c>
      <c r="D191" s="423" t="s">
        <v>425</v>
      </c>
      <c r="E191" s="423">
        <v>1</v>
      </c>
      <c r="F191" s="423" t="s">
        <v>424</v>
      </c>
      <c r="G191" s="423" t="s">
        <v>880</v>
      </c>
      <c r="H191" s="428">
        <f>'3-Отчет за паричния поток'!C21</f>
        <v>-597</v>
      </c>
    </row>
    <row r="192" spans="1:8">
      <c r="A192" s="423" t="str">
        <f t="shared" si="18"/>
        <v>"ЕМКА" АД</v>
      </c>
      <c r="B192" s="423" t="str">
        <f t="shared" si="19"/>
        <v>107001173</v>
      </c>
      <c r="C192" s="427">
        <f t="shared" si="20"/>
        <v>46022</v>
      </c>
      <c r="D192" s="423" t="s">
        <v>428</v>
      </c>
      <c r="E192" s="423">
        <v>1</v>
      </c>
      <c r="F192" s="423" t="s">
        <v>427</v>
      </c>
      <c r="G192" s="423" t="s">
        <v>881</v>
      </c>
      <c r="H192" s="428">
        <f>'3-Отчет за паричния поток'!C23</f>
        <v>-1225</v>
      </c>
    </row>
    <row r="193" spans="1:8">
      <c r="A193" s="423" t="str">
        <f t="shared" si="18"/>
        <v>"ЕМКА" АД</v>
      </c>
      <c r="B193" s="423" t="str">
        <f t="shared" si="19"/>
        <v>107001173</v>
      </c>
      <c r="C193" s="427">
        <f t="shared" si="20"/>
        <v>46022</v>
      </c>
      <c r="D193" s="423" t="s">
        <v>430</v>
      </c>
      <c r="E193" s="423">
        <v>1</v>
      </c>
      <c r="F193" s="423" t="s">
        <v>429</v>
      </c>
      <c r="G193" s="423" t="s">
        <v>881</v>
      </c>
      <c r="H193" s="428">
        <f>'3-Отчет за паричния поток'!C24</f>
        <v>0</v>
      </c>
    </row>
    <row r="194" spans="1:8">
      <c r="A194" s="423" t="str">
        <f t="shared" si="18"/>
        <v>"ЕМКА" АД</v>
      </c>
      <c r="B194" s="423" t="str">
        <f t="shared" si="19"/>
        <v>107001173</v>
      </c>
      <c r="C194" s="427">
        <f t="shared" si="20"/>
        <v>46022</v>
      </c>
      <c r="D194" s="423" t="s">
        <v>432</v>
      </c>
      <c r="E194" s="423">
        <v>1</v>
      </c>
      <c r="F194" s="423" t="s">
        <v>431</v>
      </c>
      <c r="G194" s="423" t="s">
        <v>881</v>
      </c>
      <c r="H194" s="428">
        <f>'3-Отчет за паричния поток'!C25</f>
        <v>0</v>
      </c>
    </row>
    <row r="195" spans="1:8">
      <c r="A195" s="423" t="str">
        <f t="shared" si="18"/>
        <v>"ЕМКА" АД</v>
      </c>
      <c r="B195" s="423" t="str">
        <f t="shared" si="19"/>
        <v>107001173</v>
      </c>
      <c r="C195" s="427">
        <f t="shared" si="20"/>
        <v>46022</v>
      </c>
      <c r="D195" s="423" t="s">
        <v>434</v>
      </c>
      <c r="E195" s="423">
        <v>1</v>
      </c>
      <c r="F195" s="423" t="s">
        <v>433</v>
      </c>
      <c r="G195" s="423" t="s">
        <v>881</v>
      </c>
      <c r="H195" s="428">
        <f>'3-Отчет за паричния поток'!C26</f>
        <v>0</v>
      </c>
    </row>
    <row r="196" spans="1:8">
      <c r="A196" s="423" t="str">
        <f t="shared" si="18"/>
        <v>"ЕМКА" АД</v>
      </c>
      <c r="B196" s="423" t="str">
        <f t="shared" si="19"/>
        <v>107001173</v>
      </c>
      <c r="C196" s="427">
        <f t="shared" si="20"/>
        <v>46022</v>
      </c>
      <c r="D196" s="423" t="s">
        <v>436</v>
      </c>
      <c r="E196" s="423">
        <v>1</v>
      </c>
      <c r="F196" s="423" t="s">
        <v>435</v>
      </c>
      <c r="G196" s="423" t="s">
        <v>881</v>
      </c>
      <c r="H196" s="428">
        <f>'3-Отчет за паричния поток'!C27</f>
        <v>0</v>
      </c>
    </row>
    <row r="197" spans="1:8">
      <c r="A197" s="423" t="str">
        <f t="shared" si="18"/>
        <v>"ЕМКА" АД</v>
      </c>
      <c r="B197" s="423" t="str">
        <f t="shared" si="19"/>
        <v>107001173</v>
      </c>
      <c r="C197" s="427">
        <f t="shared" si="20"/>
        <v>46022</v>
      </c>
      <c r="D197" s="423" t="s">
        <v>438</v>
      </c>
      <c r="E197" s="423">
        <v>1</v>
      </c>
      <c r="F197" s="423" t="s">
        <v>437</v>
      </c>
      <c r="G197" s="423" t="s">
        <v>881</v>
      </c>
      <c r="H197" s="428">
        <f>'3-Отчет за паричния поток'!C28</f>
        <v>0</v>
      </c>
    </row>
    <row r="198" spans="1:8">
      <c r="A198" s="423" t="str">
        <f t="shared" si="18"/>
        <v>"ЕМКА" АД</v>
      </c>
      <c r="B198" s="423" t="str">
        <f t="shared" si="19"/>
        <v>107001173</v>
      </c>
      <c r="C198" s="427">
        <f t="shared" si="20"/>
        <v>46022</v>
      </c>
      <c r="D198" s="423" t="s">
        <v>440</v>
      </c>
      <c r="E198" s="423">
        <v>1</v>
      </c>
      <c r="F198" s="423" t="s">
        <v>439</v>
      </c>
      <c r="G198" s="423" t="s">
        <v>881</v>
      </c>
      <c r="H198" s="428">
        <f>'3-Отчет за паричния поток'!C29</f>
        <v>0</v>
      </c>
    </row>
    <row r="199" spans="1:8">
      <c r="A199" s="423" t="str">
        <f t="shared" si="18"/>
        <v>"ЕМКА" АД</v>
      </c>
      <c r="B199" s="423" t="str">
        <f t="shared" si="19"/>
        <v>107001173</v>
      </c>
      <c r="C199" s="427">
        <f t="shared" si="20"/>
        <v>46022</v>
      </c>
      <c r="D199" s="423" t="s">
        <v>442</v>
      </c>
      <c r="E199" s="423">
        <v>1</v>
      </c>
      <c r="F199" s="423" t="s">
        <v>441</v>
      </c>
      <c r="G199" s="423" t="s">
        <v>881</v>
      </c>
      <c r="H199" s="428">
        <f>'3-Отчет за паричния поток'!C30</f>
        <v>167</v>
      </c>
    </row>
    <row r="200" spans="1:8">
      <c r="A200" s="423" t="str">
        <f t="shared" si="18"/>
        <v>"ЕМКА" АД</v>
      </c>
      <c r="B200" s="423" t="str">
        <f t="shared" si="19"/>
        <v>107001173</v>
      </c>
      <c r="C200" s="427">
        <f t="shared" si="20"/>
        <v>46022</v>
      </c>
      <c r="D200" s="423" t="s">
        <v>443</v>
      </c>
      <c r="E200" s="423">
        <v>1</v>
      </c>
      <c r="F200" s="423" t="s">
        <v>420</v>
      </c>
      <c r="G200" s="423" t="s">
        <v>881</v>
      </c>
      <c r="H200" s="428">
        <f>'3-Отчет за паричния поток'!C31</f>
        <v>0</v>
      </c>
    </row>
    <row r="201" spans="1:8">
      <c r="A201" s="423" t="str">
        <f t="shared" si="18"/>
        <v>"ЕМКА" АД</v>
      </c>
      <c r="B201" s="423" t="str">
        <f t="shared" si="19"/>
        <v>107001173</v>
      </c>
      <c r="C201" s="427">
        <f t="shared" si="20"/>
        <v>46022</v>
      </c>
      <c r="D201" s="423" t="s">
        <v>445</v>
      </c>
      <c r="E201" s="423">
        <v>1</v>
      </c>
      <c r="F201" s="423" t="s">
        <v>444</v>
      </c>
      <c r="G201" s="423" t="s">
        <v>881</v>
      </c>
      <c r="H201" s="428">
        <f>'3-Отчет за паричния поток'!C32</f>
        <v>0</v>
      </c>
    </row>
    <row r="202" spans="1:8">
      <c r="A202" s="423" t="str">
        <f t="shared" si="18"/>
        <v>"ЕМКА" АД</v>
      </c>
      <c r="B202" s="423" t="str">
        <f t="shared" si="19"/>
        <v>107001173</v>
      </c>
      <c r="C202" s="427">
        <f t="shared" si="20"/>
        <v>46022</v>
      </c>
      <c r="D202" s="423" t="s">
        <v>447</v>
      </c>
      <c r="E202" s="423">
        <v>1</v>
      </c>
      <c r="F202" s="423" t="s">
        <v>446</v>
      </c>
      <c r="G202" s="423" t="s">
        <v>881</v>
      </c>
      <c r="H202" s="428">
        <f>'3-Отчет за паричния поток'!C33</f>
        <v>-1058</v>
      </c>
    </row>
    <row r="203" spans="1:8">
      <c r="A203" s="423" t="str">
        <f t="shared" si="18"/>
        <v>"ЕМКА" АД</v>
      </c>
      <c r="B203" s="423" t="str">
        <f t="shared" si="19"/>
        <v>107001173</v>
      </c>
      <c r="C203" s="427">
        <f t="shared" si="20"/>
        <v>46022</v>
      </c>
      <c r="D203" s="423" t="s">
        <v>450</v>
      </c>
      <c r="E203" s="423">
        <v>1</v>
      </c>
      <c r="F203" s="423" t="s">
        <v>449</v>
      </c>
      <c r="G203" s="423" t="s">
        <v>882</v>
      </c>
      <c r="H203" s="428">
        <f>'3-Отчет за паричния поток'!C35</f>
        <v>0</v>
      </c>
    </row>
    <row r="204" spans="1:8">
      <c r="A204" s="423" t="str">
        <f t="shared" si="18"/>
        <v>"ЕМКА" АД</v>
      </c>
      <c r="B204" s="423" t="str">
        <f t="shared" si="19"/>
        <v>107001173</v>
      </c>
      <c r="C204" s="427">
        <f t="shared" si="20"/>
        <v>46022</v>
      </c>
      <c r="D204" s="423" t="s">
        <v>452</v>
      </c>
      <c r="E204" s="423">
        <v>1</v>
      </c>
      <c r="F204" s="423" t="s">
        <v>451</v>
      </c>
      <c r="G204" s="423" t="s">
        <v>882</v>
      </c>
      <c r="H204" s="428">
        <f>'3-Отчет за паричния поток'!C36</f>
        <v>0</v>
      </c>
    </row>
    <row r="205" spans="1:8">
      <c r="A205" s="423" t="str">
        <f t="shared" si="18"/>
        <v>"ЕМКА" АД</v>
      </c>
      <c r="B205" s="423" t="str">
        <f t="shared" si="19"/>
        <v>107001173</v>
      </c>
      <c r="C205" s="427">
        <f t="shared" si="20"/>
        <v>46022</v>
      </c>
      <c r="D205" s="423" t="s">
        <v>454</v>
      </c>
      <c r="E205" s="423">
        <v>1</v>
      </c>
      <c r="F205" s="423" t="s">
        <v>453</v>
      </c>
      <c r="G205" s="423" t="s">
        <v>882</v>
      </c>
      <c r="H205" s="428">
        <f>'3-Отчет за паричния поток'!C37</f>
        <v>78</v>
      </c>
    </row>
    <row r="206" spans="1:8">
      <c r="A206" s="423" t="str">
        <f t="shared" si="18"/>
        <v>"ЕМКА" АД</v>
      </c>
      <c r="B206" s="423" t="str">
        <f t="shared" si="19"/>
        <v>107001173</v>
      </c>
      <c r="C206" s="427">
        <f t="shared" si="20"/>
        <v>46022</v>
      </c>
      <c r="D206" s="423" t="s">
        <v>456</v>
      </c>
      <c r="E206" s="423">
        <v>1</v>
      </c>
      <c r="F206" s="423" t="s">
        <v>455</v>
      </c>
      <c r="G206" s="423" t="s">
        <v>882</v>
      </c>
      <c r="H206" s="428">
        <f>'3-Отчет за паричния поток'!C38</f>
        <v>-78</v>
      </c>
    </row>
    <row r="207" spans="1:8">
      <c r="A207" s="423" t="str">
        <f t="shared" si="18"/>
        <v>"ЕМКА" АД</v>
      </c>
      <c r="B207" s="423" t="str">
        <f t="shared" si="19"/>
        <v>107001173</v>
      </c>
      <c r="C207" s="427">
        <f t="shared" si="20"/>
        <v>46022</v>
      </c>
      <c r="D207" s="423" t="s">
        <v>458</v>
      </c>
      <c r="E207" s="423">
        <v>1</v>
      </c>
      <c r="F207" s="423" t="s">
        <v>457</v>
      </c>
      <c r="G207" s="423" t="s">
        <v>882</v>
      </c>
      <c r="H207" s="428">
        <f>'3-Отчет за паричния поток'!C39</f>
        <v>0</v>
      </c>
    </row>
    <row r="208" spans="1:8">
      <c r="A208" s="423" t="str">
        <f t="shared" si="18"/>
        <v>"ЕМКА" АД</v>
      </c>
      <c r="B208" s="423" t="str">
        <f t="shared" si="19"/>
        <v>107001173</v>
      </c>
      <c r="C208" s="427">
        <f t="shared" si="20"/>
        <v>46022</v>
      </c>
      <c r="D208" s="423" t="s">
        <v>460</v>
      </c>
      <c r="E208" s="423">
        <v>1</v>
      </c>
      <c r="F208" s="423" t="s">
        <v>459</v>
      </c>
      <c r="G208" s="423" t="s">
        <v>882</v>
      </c>
      <c r="H208" s="428">
        <f>'3-Отчет за паричния поток'!C40</f>
        <v>180</v>
      </c>
    </row>
    <row r="209" spans="1:8">
      <c r="A209" s="423" t="str">
        <f t="shared" si="18"/>
        <v>"ЕМКА" АД</v>
      </c>
      <c r="B209" s="423" t="str">
        <f t="shared" si="19"/>
        <v>107001173</v>
      </c>
      <c r="C209" s="427">
        <f t="shared" si="20"/>
        <v>46022</v>
      </c>
      <c r="D209" s="423" t="s">
        <v>462</v>
      </c>
      <c r="E209" s="423">
        <v>1</v>
      </c>
      <c r="F209" s="423" t="s">
        <v>461</v>
      </c>
      <c r="G209" s="423" t="s">
        <v>882</v>
      </c>
      <c r="H209" s="428">
        <f>'3-Отчет за паричния поток'!C41</f>
        <v>-3628</v>
      </c>
    </row>
    <row r="210" spans="1:8">
      <c r="A210" s="423" t="str">
        <f t="shared" si="18"/>
        <v>"ЕМКА" АД</v>
      </c>
      <c r="B210" s="423" t="str">
        <f t="shared" si="19"/>
        <v>107001173</v>
      </c>
      <c r="C210" s="427">
        <f t="shared" si="20"/>
        <v>46022</v>
      </c>
      <c r="D210" s="423" t="s">
        <v>464</v>
      </c>
      <c r="E210" s="423">
        <v>1</v>
      </c>
      <c r="F210" s="423" t="s">
        <v>463</v>
      </c>
      <c r="G210" s="423" t="s">
        <v>882</v>
      </c>
      <c r="H210" s="428">
        <f>'3-Отчет за паричния поток'!C42</f>
        <v>0</v>
      </c>
    </row>
    <row r="211" spans="1:8">
      <c r="A211" s="423" t="str">
        <f t="shared" si="18"/>
        <v>"ЕМКА" АД</v>
      </c>
      <c r="B211" s="423" t="str">
        <f t="shared" si="19"/>
        <v>107001173</v>
      </c>
      <c r="C211" s="427">
        <f t="shared" si="20"/>
        <v>46022</v>
      </c>
      <c r="D211" s="423" t="s">
        <v>466</v>
      </c>
      <c r="E211" s="423">
        <v>1</v>
      </c>
      <c r="F211" s="423" t="s">
        <v>465</v>
      </c>
      <c r="G211" s="423" t="s">
        <v>882</v>
      </c>
      <c r="H211" s="428">
        <f>'3-Отчет за паричния поток'!C43</f>
        <v>-3448</v>
      </c>
    </row>
    <row r="212" spans="1:8">
      <c r="A212" s="423" t="str">
        <f t="shared" si="18"/>
        <v>"ЕМКА" АД</v>
      </c>
      <c r="B212" s="423" t="str">
        <f t="shared" si="19"/>
        <v>107001173</v>
      </c>
      <c r="C212" s="427">
        <f t="shared" si="20"/>
        <v>46022</v>
      </c>
      <c r="D212" s="423" t="s">
        <v>468</v>
      </c>
      <c r="E212" s="423">
        <v>1</v>
      </c>
      <c r="F212" s="423" t="s">
        <v>467</v>
      </c>
      <c r="G212" s="423"/>
      <c r="H212" s="428">
        <f>'3-Отчет за паричния поток'!C44</f>
        <v>-5103</v>
      </c>
    </row>
    <row r="213" spans="1:8">
      <c r="A213" s="423" t="str">
        <f t="shared" si="18"/>
        <v>"ЕМКА" АД</v>
      </c>
      <c r="B213" s="423" t="str">
        <f t="shared" si="19"/>
        <v>107001173</v>
      </c>
      <c r="C213" s="427">
        <f t="shared" si="20"/>
        <v>46022</v>
      </c>
      <c r="D213" s="423" t="s">
        <v>470</v>
      </c>
      <c r="E213" s="423">
        <v>1</v>
      </c>
      <c r="F213" s="423" t="s">
        <v>469</v>
      </c>
      <c r="G213" s="423"/>
      <c r="H213" s="428">
        <f>'3-Отчет за паричния поток'!C45</f>
        <v>30680</v>
      </c>
    </row>
    <row r="214" spans="1:8">
      <c r="A214" s="423" t="str">
        <f t="shared" si="18"/>
        <v>"ЕМКА" АД</v>
      </c>
      <c r="B214" s="423" t="str">
        <f t="shared" si="19"/>
        <v>107001173</v>
      </c>
      <c r="C214" s="427">
        <f t="shared" si="20"/>
        <v>46022</v>
      </c>
      <c r="D214" s="423" t="s">
        <v>472</v>
      </c>
      <c r="E214" s="423">
        <v>1</v>
      </c>
      <c r="F214" s="423" t="s">
        <v>471</v>
      </c>
      <c r="G214" s="423"/>
      <c r="H214" s="428">
        <f>'3-Отчет за паричния поток'!C46</f>
        <v>25577</v>
      </c>
    </row>
    <row r="215" spans="1:8">
      <c r="A215" s="423" t="str">
        <f t="shared" si="18"/>
        <v>"ЕМКА" АД</v>
      </c>
      <c r="B215" s="423" t="str">
        <f t="shared" si="19"/>
        <v>107001173</v>
      </c>
      <c r="C215" s="427">
        <f t="shared" si="20"/>
        <v>46022</v>
      </c>
      <c r="D215" s="423" t="s">
        <v>474</v>
      </c>
      <c r="E215" s="423">
        <v>1</v>
      </c>
      <c r="F215" s="423" t="s">
        <v>473</v>
      </c>
      <c r="G215" s="423"/>
      <c r="H215" s="428">
        <f>'3-Отчет за паричния поток'!C47</f>
        <v>18507</v>
      </c>
    </row>
    <row r="216" spans="1:8">
      <c r="A216" s="423" t="str">
        <f t="shared" si="18"/>
        <v>"ЕМКА" АД</v>
      </c>
      <c r="B216" s="423" t="str">
        <f t="shared" si="19"/>
        <v>107001173</v>
      </c>
      <c r="C216" s="427">
        <f t="shared" si="20"/>
        <v>46022</v>
      </c>
      <c r="D216" s="423" t="s">
        <v>476</v>
      </c>
      <c r="E216" s="423">
        <v>1</v>
      </c>
      <c r="F216" s="423" t="s">
        <v>475</v>
      </c>
      <c r="G216" s="423"/>
      <c r="H216" s="428">
        <f>'3-Отчет за паричния поток'!C48</f>
        <v>7070</v>
      </c>
    </row>
    <row r="217" spans="1:8" s="250" customFormat="1">
      <c r="A217" s="424"/>
      <c r="B217" s="424"/>
      <c r="C217" s="425"/>
      <c r="D217" s="424"/>
      <c r="E217" s="424"/>
      <c r="F217" s="426" t="s">
        <v>883</v>
      </c>
      <c r="G217" s="424"/>
      <c r="H217" s="424"/>
    </row>
    <row r="218" spans="1:8">
      <c r="A218" s="423" t="str">
        <f t="shared" ref="A218:A281" si="21">pdeName</f>
        <v>"ЕМКА" АД</v>
      </c>
      <c r="B218" s="423" t="str">
        <f t="shared" ref="B218:B281" si="22">pdeBulstat</f>
        <v>107001173</v>
      </c>
      <c r="C218" s="427">
        <f t="shared" ref="C218:C281" si="23">endDate</f>
        <v>46022</v>
      </c>
      <c r="D218" s="423" t="s">
        <v>500</v>
      </c>
      <c r="E218" s="423">
        <v>1</v>
      </c>
      <c r="F218" s="429" t="s">
        <v>499</v>
      </c>
      <c r="G218" s="423"/>
      <c r="H218" s="428">
        <f>'4-Отчет за собствения капитал'!C13</f>
        <v>43399</v>
      </c>
    </row>
    <row r="219" spans="1:8">
      <c r="A219" s="423" t="str">
        <f t="shared" si="21"/>
        <v>"ЕМКА" АД</v>
      </c>
      <c r="B219" s="423" t="str">
        <f t="shared" si="22"/>
        <v>107001173</v>
      </c>
      <c r="C219" s="427">
        <f t="shared" si="23"/>
        <v>46022</v>
      </c>
      <c r="D219" s="423" t="s">
        <v>502</v>
      </c>
      <c r="E219" s="423">
        <v>1</v>
      </c>
      <c r="F219" s="429" t="s">
        <v>501</v>
      </c>
      <c r="G219" s="423"/>
      <c r="H219" s="428">
        <f>'4-Отчет за собствения капитал'!C14</f>
        <v>0</v>
      </c>
    </row>
    <row r="220" spans="1:8">
      <c r="A220" s="423" t="str">
        <f t="shared" si="21"/>
        <v>"ЕМКА" АД</v>
      </c>
      <c r="B220" s="423" t="str">
        <f t="shared" si="22"/>
        <v>107001173</v>
      </c>
      <c r="C220" s="427">
        <f t="shared" si="23"/>
        <v>46022</v>
      </c>
      <c r="D220" s="423" t="s">
        <v>504</v>
      </c>
      <c r="E220" s="423">
        <v>1</v>
      </c>
      <c r="F220" s="429" t="s">
        <v>503</v>
      </c>
      <c r="G220" s="423"/>
      <c r="H220" s="428">
        <f>'4-Отчет за собствения капитал'!C15</f>
        <v>0</v>
      </c>
    </row>
    <row r="221" spans="1:8">
      <c r="A221" s="423" t="str">
        <f t="shared" si="21"/>
        <v>"ЕМКА" АД</v>
      </c>
      <c r="B221" s="423" t="str">
        <f t="shared" si="22"/>
        <v>107001173</v>
      </c>
      <c r="C221" s="427">
        <f t="shared" si="23"/>
        <v>46022</v>
      </c>
      <c r="D221" s="423" t="s">
        <v>506</v>
      </c>
      <c r="E221" s="423">
        <v>1</v>
      </c>
      <c r="F221" s="429" t="s">
        <v>505</v>
      </c>
      <c r="G221" s="423"/>
      <c r="H221" s="428">
        <f>'4-Отчет за собствения капитал'!C16</f>
        <v>0</v>
      </c>
    </row>
    <row r="222" spans="1:8">
      <c r="A222" s="423" t="str">
        <f t="shared" si="21"/>
        <v>"ЕМКА" АД</v>
      </c>
      <c r="B222" s="423" t="str">
        <f t="shared" si="22"/>
        <v>107001173</v>
      </c>
      <c r="C222" s="427">
        <f t="shared" si="23"/>
        <v>46022</v>
      </c>
      <c r="D222" s="423" t="s">
        <v>508</v>
      </c>
      <c r="E222" s="423">
        <v>1</v>
      </c>
      <c r="F222" s="429" t="s">
        <v>507</v>
      </c>
      <c r="G222" s="423"/>
      <c r="H222" s="428">
        <f>'4-Отчет за собствения капитал'!C17</f>
        <v>43399</v>
      </c>
    </row>
    <row r="223" spans="1:8">
      <c r="A223" s="423" t="str">
        <f t="shared" si="21"/>
        <v>"ЕМКА" АД</v>
      </c>
      <c r="B223" s="423" t="str">
        <f t="shared" si="22"/>
        <v>107001173</v>
      </c>
      <c r="C223" s="427">
        <f t="shared" si="23"/>
        <v>46022</v>
      </c>
      <c r="D223" s="423" t="s">
        <v>510</v>
      </c>
      <c r="E223" s="423">
        <v>1</v>
      </c>
      <c r="F223" s="429" t="s">
        <v>509</v>
      </c>
      <c r="G223" s="423"/>
      <c r="H223" s="428">
        <f>'4-Отчет за собствения капитал'!C18</f>
        <v>0</v>
      </c>
    </row>
    <row r="224" spans="1:8">
      <c r="A224" s="423" t="str">
        <f t="shared" si="21"/>
        <v>"ЕМКА" АД</v>
      </c>
      <c r="B224" s="423" t="str">
        <f t="shared" si="22"/>
        <v>107001173</v>
      </c>
      <c r="C224" s="427">
        <f t="shared" si="23"/>
        <v>46022</v>
      </c>
      <c r="D224" s="423" t="s">
        <v>512</v>
      </c>
      <c r="E224" s="423">
        <v>1</v>
      </c>
      <c r="F224" s="429" t="s">
        <v>511</v>
      </c>
      <c r="G224" s="423"/>
      <c r="H224" s="428">
        <f>'4-Отчет за собствения капитал'!C19</f>
        <v>0</v>
      </c>
    </row>
    <row r="225" spans="1:8">
      <c r="A225" s="423" t="str">
        <f t="shared" si="21"/>
        <v>"ЕМКА" АД</v>
      </c>
      <c r="B225" s="423" t="str">
        <f t="shared" si="22"/>
        <v>107001173</v>
      </c>
      <c r="C225" s="427">
        <f t="shared" si="23"/>
        <v>46022</v>
      </c>
      <c r="D225" s="423" t="s">
        <v>514</v>
      </c>
      <c r="E225" s="423">
        <v>1</v>
      </c>
      <c r="F225" s="429" t="s">
        <v>513</v>
      </c>
      <c r="G225" s="423"/>
      <c r="H225" s="428">
        <f>'4-Отчет за собствения капитал'!C20</f>
        <v>0</v>
      </c>
    </row>
    <row r="226" spans="1:8">
      <c r="A226" s="423" t="str">
        <f t="shared" si="21"/>
        <v>"ЕМКА" АД</v>
      </c>
      <c r="B226" s="423" t="str">
        <f t="shared" si="22"/>
        <v>107001173</v>
      </c>
      <c r="C226" s="427">
        <f t="shared" si="23"/>
        <v>46022</v>
      </c>
      <c r="D226" s="423" t="s">
        <v>516</v>
      </c>
      <c r="E226" s="423">
        <v>1</v>
      </c>
      <c r="F226" s="429" t="s">
        <v>515</v>
      </c>
      <c r="G226" s="423"/>
      <c r="H226" s="428">
        <f>'4-Отчет за собствения капитал'!C21</f>
        <v>0</v>
      </c>
    </row>
    <row r="227" spans="1:8">
      <c r="A227" s="423" t="str">
        <f t="shared" si="21"/>
        <v>"ЕМКА" АД</v>
      </c>
      <c r="B227" s="423" t="str">
        <f t="shared" si="22"/>
        <v>107001173</v>
      </c>
      <c r="C227" s="427">
        <f t="shared" si="23"/>
        <v>46022</v>
      </c>
      <c r="D227" s="423" t="s">
        <v>518</v>
      </c>
      <c r="E227" s="423">
        <v>1</v>
      </c>
      <c r="F227" s="429" t="s">
        <v>517</v>
      </c>
      <c r="G227" s="423"/>
      <c r="H227" s="428">
        <f>'4-Отчет за собствения капитал'!C22</f>
        <v>0</v>
      </c>
    </row>
    <row r="228" spans="1:8">
      <c r="A228" s="423" t="str">
        <f t="shared" si="21"/>
        <v>"ЕМКА" АД</v>
      </c>
      <c r="B228" s="423" t="str">
        <f t="shared" si="22"/>
        <v>107001173</v>
      </c>
      <c r="C228" s="427">
        <f t="shared" si="23"/>
        <v>46022</v>
      </c>
      <c r="D228" s="423" t="s">
        <v>520</v>
      </c>
      <c r="E228" s="423">
        <v>1</v>
      </c>
      <c r="F228" s="429" t="s">
        <v>519</v>
      </c>
      <c r="G228" s="423"/>
      <c r="H228" s="428">
        <f>'4-Отчет за собствения капитал'!C23</f>
        <v>0</v>
      </c>
    </row>
    <row r="229" spans="1:8">
      <c r="A229" s="423" t="str">
        <f t="shared" si="21"/>
        <v>"ЕМКА" АД</v>
      </c>
      <c r="B229" s="423" t="str">
        <f t="shared" si="22"/>
        <v>107001173</v>
      </c>
      <c r="C229" s="427">
        <f t="shared" si="23"/>
        <v>46022</v>
      </c>
      <c r="D229" s="423" t="s">
        <v>522</v>
      </c>
      <c r="E229" s="423">
        <v>1</v>
      </c>
      <c r="F229" s="429" t="s">
        <v>521</v>
      </c>
      <c r="G229" s="423"/>
      <c r="H229" s="428">
        <f>'4-Отчет за собствения капитал'!C24</f>
        <v>0</v>
      </c>
    </row>
    <row r="230" spans="1:8">
      <c r="A230" s="423" t="str">
        <f t="shared" si="21"/>
        <v>"ЕМКА" АД</v>
      </c>
      <c r="B230" s="423" t="str">
        <f t="shared" si="22"/>
        <v>107001173</v>
      </c>
      <c r="C230" s="427">
        <f t="shared" si="23"/>
        <v>46022</v>
      </c>
      <c r="D230" s="423" t="s">
        <v>524</v>
      </c>
      <c r="E230" s="423">
        <v>1</v>
      </c>
      <c r="F230" s="429" t="s">
        <v>523</v>
      </c>
      <c r="G230" s="423"/>
      <c r="H230" s="428">
        <f>'4-Отчет за собствения капитал'!C25</f>
        <v>0</v>
      </c>
    </row>
    <row r="231" spans="1:8">
      <c r="A231" s="423" t="str">
        <f t="shared" si="21"/>
        <v>"ЕМКА" АД</v>
      </c>
      <c r="B231" s="423" t="str">
        <f t="shared" si="22"/>
        <v>107001173</v>
      </c>
      <c r="C231" s="427">
        <f t="shared" si="23"/>
        <v>46022</v>
      </c>
      <c r="D231" s="423" t="s">
        <v>526</v>
      </c>
      <c r="E231" s="423">
        <v>1</v>
      </c>
      <c r="F231" s="429" t="s">
        <v>525</v>
      </c>
      <c r="G231" s="423"/>
      <c r="H231" s="428">
        <f>'4-Отчет за собствения капитал'!C26</f>
        <v>0</v>
      </c>
    </row>
    <row r="232" spans="1:8">
      <c r="A232" s="423" t="str">
        <f t="shared" si="21"/>
        <v>"ЕМКА" АД</v>
      </c>
      <c r="B232" s="423" t="str">
        <f t="shared" si="22"/>
        <v>107001173</v>
      </c>
      <c r="C232" s="427">
        <f t="shared" si="23"/>
        <v>46022</v>
      </c>
      <c r="D232" s="423" t="s">
        <v>527</v>
      </c>
      <c r="E232" s="423">
        <v>1</v>
      </c>
      <c r="F232" s="429" t="s">
        <v>521</v>
      </c>
      <c r="G232" s="423"/>
      <c r="H232" s="428">
        <f>'4-Отчет за собствения капитал'!C27</f>
        <v>0</v>
      </c>
    </row>
    <row r="233" spans="1:8">
      <c r="A233" s="423" t="str">
        <f t="shared" si="21"/>
        <v>"ЕМКА" АД</v>
      </c>
      <c r="B233" s="423" t="str">
        <f t="shared" si="22"/>
        <v>107001173</v>
      </c>
      <c r="C233" s="427">
        <f t="shared" si="23"/>
        <v>46022</v>
      </c>
      <c r="D233" s="423" t="s">
        <v>528</v>
      </c>
      <c r="E233" s="423">
        <v>1</v>
      </c>
      <c r="F233" s="429" t="s">
        <v>523</v>
      </c>
      <c r="G233" s="423"/>
      <c r="H233" s="428">
        <f>'4-Отчет за собствения капитал'!C28</f>
        <v>0</v>
      </c>
    </row>
    <row r="234" spans="1:8">
      <c r="A234" s="423" t="str">
        <f t="shared" si="21"/>
        <v>"ЕМКА" АД</v>
      </c>
      <c r="B234" s="423" t="str">
        <f t="shared" si="22"/>
        <v>107001173</v>
      </c>
      <c r="C234" s="427">
        <f t="shared" si="23"/>
        <v>46022</v>
      </c>
      <c r="D234" s="423" t="s">
        <v>530</v>
      </c>
      <c r="E234" s="423">
        <v>1</v>
      </c>
      <c r="F234" s="429" t="s">
        <v>529</v>
      </c>
      <c r="G234" s="423"/>
      <c r="H234" s="428">
        <f>'4-Отчет за собствения капитал'!C29</f>
        <v>0</v>
      </c>
    </row>
    <row r="235" spans="1:8">
      <c r="A235" s="423" t="str">
        <f t="shared" si="21"/>
        <v>"ЕМКА" АД</v>
      </c>
      <c r="B235" s="423" t="str">
        <f t="shared" si="22"/>
        <v>107001173</v>
      </c>
      <c r="C235" s="427">
        <f t="shared" si="23"/>
        <v>46022</v>
      </c>
      <c r="D235" s="423" t="s">
        <v>532</v>
      </c>
      <c r="E235" s="423">
        <v>1</v>
      </c>
      <c r="F235" s="429" t="s">
        <v>531</v>
      </c>
      <c r="G235" s="423"/>
      <c r="H235" s="428">
        <f>'4-Отчет за собствения капитал'!C30</f>
        <v>0</v>
      </c>
    </row>
    <row r="236" spans="1:8">
      <c r="A236" s="423" t="str">
        <f t="shared" si="21"/>
        <v>"ЕМКА" АД</v>
      </c>
      <c r="B236" s="423" t="str">
        <f t="shared" si="22"/>
        <v>107001173</v>
      </c>
      <c r="C236" s="427">
        <f t="shared" si="23"/>
        <v>46022</v>
      </c>
      <c r="D236" s="423" t="s">
        <v>534</v>
      </c>
      <c r="E236" s="423">
        <v>1</v>
      </c>
      <c r="F236" s="429" t="s">
        <v>533</v>
      </c>
      <c r="G236" s="423"/>
      <c r="H236" s="428">
        <f>'4-Отчет за собствения капитал'!C31</f>
        <v>43399</v>
      </c>
    </row>
    <row r="237" spans="1:8">
      <c r="A237" s="423" t="str">
        <f t="shared" si="21"/>
        <v>"ЕМКА" АД</v>
      </c>
      <c r="B237" s="423" t="str">
        <f t="shared" si="22"/>
        <v>107001173</v>
      </c>
      <c r="C237" s="427">
        <f t="shared" si="23"/>
        <v>46022</v>
      </c>
      <c r="D237" s="423" t="s">
        <v>536</v>
      </c>
      <c r="E237" s="423">
        <v>1</v>
      </c>
      <c r="F237" s="429" t="s">
        <v>535</v>
      </c>
      <c r="G237" s="423"/>
      <c r="H237" s="428">
        <f>'4-Отчет за собствения капитал'!C32</f>
        <v>0</v>
      </c>
    </row>
    <row r="238" spans="1:8">
      <c r="A238" s="423" t="str">
        <f t="shared" si="21"/>
        <v>"ЕМКА" АД</v>
      </c>
      <c r="B238" s="423" t="str">
        <f t="shared" si="22"/>
        <v>107001173</v>
      </c>
      <c r="C238" s="427">
        <f t="shared" si="23"/>
        <v>46022</v>
      </c>
      <c r="D238" s="423" t="s">
        <v>538</v>
      </c>
      <c r="E238" s="423">
        <v>1</v>
      </c>
      <c r="F238" s="429" t="s">
        <v>537</v>
      </c>
      <c r="G238" s="423"/>
      <c r="H238" s="428">
        <f>'4-Отчет за собствения капитал'!C33</f>
        <v>0</v>
      </c>
    </row>
    <row r="239" spans="1:8">
      <c r="A239" s="423" t="str">
        <f t="shared" si="21"/>
        <v>"ЕМКА" АД</v>
      </c>
      <c r="B239" s="423" t="str">
        <f t="shared" si="22"/>
        <v>107001173</v>
      </c>
      <c r="C239" s="427">
        <f t="shared" si="23"/>
        <v>46022</v>
      </c>
      <c r="D239" s="423" t="s">
        <v>540</v>
      </c>
      <c r="E239" s="423">
        <v>1</v>
      </c>
      <c r="F239" s="429" t="s">
        <v>539</v>
      </c>
      <c r="G239" s="423"/>
      <c r="H239" s="428">
        <f>'4-Отчет за собствения капитал'!C34</f>
        <v>43399</v>
      </c>
    </row>
    <row r="240" spans="1:8">
      <c r="A240" s="423" t="str">
        <f t="shared" si="21"/>
        <v>"ЕМКА" АД</v>
      </c>
      <c r="B240" s="423" t="str">
        <f t="shared" si="22"/>
        <v>107001173</v>
      </c>
      <c r="C240" s="427">
        <f t="shared" si="23"/>
        <v>46022</v>
      </c>
      <c r="D240" s="423" t="s">
        <v>500</v>
      </c>
      <c r="E240" s="423">
        <v>2</v>
      </c>
      <c r="F240" s="429" t="s">
        <v>499</v>
      </c>
      <c r="G240" s="423"/>
      <c r="H240" s="428">
        <f>'4-Отчет за собствения капитал'!D13</f>
        <v>335</v>
      </c>
    </row>
    <row r="241" spans="1:8">
      <c r="A241" s="423" t="str">
        <f t="shared" si="21"/>
        <v>"ЕМКА" АД</v>
      </c>
      <c r="B241" s="423" t="str">
        <f t="shared" si="22"/>
        <v>107001173</v>
      </c>
      <c r="C241" s="427">
        <f t="shared" si="23"/>
        <v>46022</v>
      </c>
      <c r="D241" s="423" t="s">
        <v>502</v>
      </c>
      <c r="E241" s="423">
        <v>2</v>
      </c>
      <c r="F241" s="429" t="s">
        <v>501</v>
      </c>
      <c r="G241" s="423"/>
      <c r="H241" s="428">
        <f>'4-Отчет за собствения капитал'!D14</f>
        <v>0</v>
      </c>
    </row>
    <row r="242" spans="1:8">
      <c r="A242" s="423" t="str">
        <f t="shared" si="21"/>
        <v>"ЕМКА" АД</v>
      </c>
      <c r="B242" s="423" t="str">
        <f t="shared" si="22"/>
        <v>107001173</v>
      </c>
      <c r="C242" s="427">
        <f t="shared" si="23"/>
        <v>46022</v>
      </c>
      <c r="D242" s="423" t="s">
        <v>504</v>
      </c>
      <c r="E242" s="423">
        <v>2</v>
      </c>
      <c r="F242" s="429" t="s">
        <v>503</v>
      </c>
      <c r="G242" s="423"/>
      <c r="H242" s="428">
        <f>'4-Отчет за собствения капитал'!D15</f>
        <v>0</v>
      </c>
    </row>
    <row r="243" spans="1:8">
      <c r="A243" s="423" t="str">
        <f t="shared" si="21"/>
        <v>"ЕМКА" АД</v>
      </c>
      <c r="B243" s="423" t="str">
        <f t="shared" si="22"/>
        <v>107001173</v>
      </c>
      <c r="C243" s="427">
        <f t="shared" si="23"/>
        <v>46022</v>
      </c>
      <c r="D243" s="423" t="s">
        <v>506</v>
      </c>
      <c r="E243" s="423">
        <v>2</v>
      </c>
      <c r="F243" s="429" t="s">
        <v>505</v>
      </c>
      <c r="G243" s="423"/>
      <c r="H243" s="428">
        <f>'4-Отчет за собствения капитал'!D16</f>
        <v>0</v>
      </c>
    </row>
    <row r="244" spans="1:8">
      <c r="A244" s="423" t="str">
        <f t="shared" si="21"/>
        <v>"ЕМКА" АД</v>
      </c>
      <c r="B244" s="423" t="str">
        <f t="shared" si="22"/>
        <v>107001173</v>
      </c>
      <c r="C244" s="427">
        <f t="shared" si="23"/>
        <v>46022</v>
      </c>
      <c r="D244" s="423" t="s">
        <v>508</v>
      </c>
      <c r="E244" s="423">
        <v>2</v>
      </c>
      <c r="F244" s="429" t="s">
        <v>507</v>
      </c>
      <c r="G244" s="423"/>
      <c r="H244" s="428">
        <f>'4-Отчет за собствения капитал'!D17</f>
        <v>335</v>
      </c>
    </row>
    <row r="245" spans="1:8">
      <c r="A245" s="423" t="str">
        <f t="shared" si="21"/>
        <v>"ЕМКА" АД</v>
      </c>
      <c r="B245" s="423" t="str">
        <f t="shared" si="22"/>
        <v>107001173</v>
      </c>
      <c r="C245" s="427">
        <f t="shared" si="23"/>
        <v>46022</v>
      </c>
      <c r="D245" s="423" t="s">
        <v>510</v>
      </c>
      <c r="E245" s="423">
        <v>2</v>
      </c>
      <c r="F245" s="429" t="s">
        <v>509</v>
      </c>
      <c r="G245" s="423"/>
      <c r="H245" s="428">
        <f>'4-Отчет за собствения капитал'!D18</f>
        <v>0</v>
      </c>
    </row>
    <row r="246" spans="1:8">
      <c r="A246" s="423" t="str">
        <f t="shared" si="21"/>
        <v>"ЕМКА" АД</v>
      </c>
      <c r="B246" s="423" t="str">
        <f t="shared" si="22"/>
        <v>107001173</v>
      </c>
      <c r="C246" s="427">
        <f t="shared" si="23"/>
        <v>46022</v>
      </c>
      <c r="D246" s="423" t="s">
        <v>512</v>
      </c>
      <c r="E246" s="423">
        <v>2</v>
      </c>
      <c r="F246" s="429" t="s">
        <v>511</v>
      </c>
      <c r="G246" s="423"/>
      <c r="H246" s="428">
        <f>'4-Отчет за собствения капитал'!D19</f>
        <v>0</v>
      </c>
    </row>
    <row r="247" spans="1:8">
      <c r="A247" s="423" t="str">
        <f t="shared" si="21"/>
        <v>"ЕМКА" АД</v>
      </c>
      <c r="B247" s="423" t="str">
        <f t="shared" si="22"/>
        <v>107001173</v>
      </c>
      <c r="C247" s="427">
        <f t="shared" si="23"/>
        <v>46022</v>
      </c>
      <c r="D247" s="423" t="s">
        <v>514</v>
      </c>
      <c r="E247" s="423">
        <v>2</v>
      </c>
      <c r="F247" s="429" t="s">
        <v>513</v>
      </c>
      <c r="G247" s="423"/>
      <c r="H247" s="428">
        <f>'4-Отчет за собствения капитал'!D20</f>
        <v>0</v>
      </c>
    </row>
    <row r="248" spans="1:8">
      <c r="A248" s="423" t="str">
        <f t="shared" si="21"/>
        <v>"ЕМКА" АД</v>
      </c>
      <c r="B248" s="423" t="str">
        <f t="shared" si="22"/>
        <v>107001173</v>
      </c>
      <c r="C248" s="427">
        <f t="shared" si="23"/>
        <v>46022</v>
      </c>
      <c r="D248" s="423" t="s">
        <v>516</v>
      </c>
      <c r="E248" s="423">
        <v>2</v>
      </c>
      <c r="F248" s="429" t="s">
        <v>515</v>
      </c>
      <c r="G248" s="423"/>
      <c r="H248" s="428">
        <f>'4-Отчет за собствения капитал'!D21</f>
        <v>0</v>
      </c>
    </row>
    <row r="249" spans="1:8">
      <c r="A249" s="423" t="str">
        <f t="shared" si="21"/>
        <v>"ЕМКА" АД</v>
      </c>
      <c r="B249" s="423" t="str">
        <f t="shared" si="22"/>
        <v>107001173</v>
      </c>
      <c r="C249" s="427">
        <f t="shared" si="23"/>
        <v>46022</v>
      </c>
      <c r="D249" s="423" t="s">
        <v>518</v>
      </c>
      <c r="E249" s="423">
        <v>2</v>
      </c>
      <c r="F249" s="429" t="s">
        <v>517</v>
      </c>
      <c r="G249" s="423"/>
      <c r="H249" s="428">
        <f>'4-Отчет за собствения капитал'!D22</f>
        <v>0</v>
      </c>
    </row>
    <row r="250" spans="1:8">
      <c r="A250" s="423" t="str">
        <f t="shared" si="21"/>
        <v>"ЕМКА" АД</v>
      </c>
      <c r="B250" s="423" t="str">
        <f t="shared" si="22"/>
        <v>107001173</v>
      </c>
      <c r="C250" s="427">
        <f t="shared" si="23"/>
        <v>46022</v>
      </c>
      <c r="D250" s="423" t="s">
        <v>520</v>
      </c>
      <c r="E250" s="423">
        <v>2</v>
      </c>
      <c r="F250" s="429" t="s">
        <v>519</v>
      </c>
      <c r="G250" s="423"/>
      <c r="H250" s="428">
        <f>'4-Отчет за собствения капитал'!D23</f>
        <v>0</v>
      </c>
    </row>
    <row r="251" spans="1:8">
      <c r="A251" s="423" t="str">
        <f t="shared" si="21"/>
        <v>"ЕМКА" АД</v>
      </c>
      <c r="B251" s="423" t="str">
        <f t="shared" si="22"/>
        <v>107001173</v>
      </c>
      <c r="C251" s="427">
        <f t="shared" si="23"/>
        <v>46022</v>
      </c>
      <c r="D251" s="423" t="s">
        <v>522</v>
      </c>
      <c r="E251" s="423">
        <v>2</v>
      </c>
      <c r="F251" s="429" t="s">
        <v>521</v>
      </c>
      <c r="G251" s="423"/>
      <c r="H251" s="428">
        <f>'4-Отчет за собствения капитал'!D24</f>
        <v>0</v>
      </c>
    </row>
    <row r="252" spans="1:8">
      <c r="A252" s="423" t="str">
        <f t="shared" si="21"/>
        <v>"ЕМКА" АД</v>
      </c>
      <c r="B252" s="423" t="str">
        <f t="shared" si="22"/>
        <v>107001173</v>
      </c>
      <c r="C252" s="427">
        <f t="shared" si="23"/>
        <v>46022</v>
      </c>
      <c r="D252" s="423" t="s">
        <v>524</v>
      </c>
      <c r="E252" s="423">
        <v>2</v>
      </c>
      <c r="F252" s="429" t="s">
        <v>523</v>
      </c>
      <c r="G252" s="423"/>
      <c r="H252" s="428">
        <f>'4-Отчет за собствения капитал'!D25</f>
        <v>0</v>
      </c>
    </row>
    <row r="253" spans="1:8">
      <c r="A253" s="423" t="str">
        <f t="shared" si="21"/>
        <v>"ЕМКА" АД</v>
      </c>
      <c r="B253" s="423" t="str">
        <f t="shared" si="22"/>
        <v>107001173</v>
      </c>
      <c r="C253" s="427">
        <f t="shared" si="23"/>
        <v>46022</v>
      </c>
      <c r="D253" s="423" t="s">
        <v>526</v>
      </c>
      <c r="E253" s="423">
        <v>2</v>
      </c>
      <c r="F253" s="429" t="s">
        <v>525</v>
      </c>
      <c r="G253" s="423"/>
      <c r="H253" s="428">
        <f>'4-Отчет за собствения капитал'!D26</f>
        <v>0</v>
      </c>
    </row>
    <row r="254" spans="1:8">
      <c r="A254" s="423" t="str">
        <f t="shared" si="21"/>
        <v>"ЕМКА" АД</v>
      </c>
      <c r="B254" s="423" t="str">
        <f t="shared" si="22"/>
        <v>107001173</v>
      </c>
      <c r="C254" s="427">
        <f t="shared" si="23"/>
        <v>46022</v>
      </c>
      <c r="D254" s="423" t="s">
        <v>527</v>
      </c>
      <c r="E254" s="423">
        <v>2</v>
      </c>
      <c r="F254" s="429" t="s">
        <v>521</v>
      </c>
      <c r="G254" s="423"/>
      <c r="H254" s="428">
        <f>'4-Отчет за собствения капитал'!D27</f>
        <v>0</v>
      </c>
    </row>
    <row r="255" spans="1:8">
      <c r="A255" s="423" t="str">
        <f t="shared" si="21"/>
        <v>"ЕМКА" АД</v>
      </c>
      <c r="B255" s="423" t="str">
        <f t="shared" si="22"/>
        <v>107001173</v>
      </c>
      <c r="C255" s="427">
        <f t="shared" si="23"/>
        <v>46022</v>
      </c>
      <c r="D255" s="423" t="s">
        <v>528</v>
      </c>
      <c r="E255" s="423">
        <v>2</v>
      </c>
      <c r="F255" s="429" t="s">
        <v>523</v>
      </c>
      <c r="G255" s="423"/>
      <c r="H255" s="428">
        <f>'4-Отчет за собствения капитал'!D28</f>
        <v>0</v>
      </c>
    </row>
    <row r="256" spans="1:8">
      <c r="A256" s="423" t="str">
        <f t="shared" si="21"/>
        <v>"ЕМКА" АД</v>
      </c>
      <c r="B256" s="423" t="str">
        <f t="shared" si="22"/>
        <v>107001173</v>
      </c>
      <c r="C256" s="427">
        <f t="shared" si="23"/>
        <v>46022</v>
      </c>
      <c r="D256" s="423" t="s">
        <v>530</v>
      </c>
      <c r="E256" s="423">
        <v>2</v>
      </c>
      <c r="F256" s="429" t="s">
        <v>529</v>
      </c>
      <c r="G256" s="423"/>
      <c r="H256" s="428">
        <f>'4-Отчет за собствения капитал'!D29</f>
        <v>0</v>
      </c>
    </row>
    <row r="257" spans="1:8">
      <c r="A257" s="423" t="str">
        <f t="shared" si="21"/>
        <v>"ЕМКА" АД</v>
      </c>
      <c r="B257" s="423" t="str">
        <f t="shared" si="22"/>
        <v>107001173</v>
      </c>
      <c r="C257" s="427">
        <f t="shared" si="23"/>
        <v>46022</v>
      </c>
      <c r="D257" s="423" t="s">
        <v>532</v>
      </c>
      <c r="E257" s="423">
        <v>2</v>
      </c>
      <c r="F257" s="429" t="s">
        <v>531</v>
      </c>
      <c r="G257" s="423"/>
      <c r="H257" s="428">
        <f>'4-Отчет за собствения капитал'!D30</f>
        <v>0</v>
      </c>
    </row>
    <row r="258" spans="1:8">
      <c r="A258" s="423" t="str">
        <f t="shared" si="21"/>
        <v>"ЕМКА" АД</v>
      </c>
      <c r="B258" s="423" t="str">
        <f t="shared" si="22"/>
        <v>107001173</v>
      </c>
      <c r="C258" s="427">
        <f t="shared" si="23"/>
        <v>46022</v>
      </c>
      <c r="D258" s="423" t="s">
        <v>534</v>
      </c>
      <c r="E258" s="423">
        <v>2</v>
      </c>
      <c r="F258" s="429" t="s">
        <v>533</v>
      </c>
      <c r="G258" s="423"/>
      <c r="H258" s="428">
        <f>'4-Отчет за собствения капитал'!D31</f>
        <v>335</v>
      </c>
    </row>
    <row r="259" spans="1:8">
      <c r="A259" s="423" t="str">
        <f t="shared" si="21"/>
        <v>"ЕМКА" АД</v>
      </c>
      <c r="B259" s="423" t="str">
        <f t="shared" si="22"/>
        <v>107001173</v>
      </c>
      <c r="C259" s="427">
        <f t="shared" si="23"/>
        <v>46022</v>
      </c>
      <c r="D259" s="423" t="s">
        <v>536</v>
      </c>
      <c r="E259" s="423">
        <v>2</v>
      </c>
      <c r="F259" s="429" t="s">
        <v>535</v>
      </c>
      <c r="G259" s="423"/>
      <c r="H259" s="428">
        <f>'4-Отчет за собствения капитал'!D32</f>
        <v>0</v>
      </c>
    </row>
    <row r="260" spans="1:8">
      <c r="A260" s="423" t="str">
        <f t="shared" si="21"/>
        <v>"ЕМКА" АД</v>
      </c>
      <c r="B260" s="423" t="str">
        <f t="shared" si="22"/>
        <v>107001173</v>
      </c>
      <c r="C260" s="427">
        <f t="shared" si="23"/>
        <v>46022</v>
      </c>
      <c r="D260" s="423" t="s">
        <v>538</v>
      </c>
      <c r="E260" s="423">
        <v>2</v>
      </c>
      <c r="F260" s="429" t="s">
        <v>537</v>
      </c>
      <c r="G260" s="423"/>
      <c r="H260" s="428">
        <f>'4-Отчет за собствения капитал'!D33</f>
        <v>0</v>
      </c>
    </row>
    <row r="261" spans="1:8">
      <c r="A261" s="423" t="str">
        <f t="shared" si="21"/>
        <v>"ЕМКА" АД</v>
      </c>
      <c r="B261" s="423" t="str">
        <f t="shared" si="22"/>
        <v>107001173</v>
      </c>
      <c r="C261" s="427">
        <f t="shared" si="23"/>
        <v>46022</v>
      </c>
      <c r="D261" s="423" t="s">
        <v>540</v>
      </c>
      <c r="E261" s="423">
        <v>2</v>
      </c>
      <c r="F261" s="429" t="s">
        <v>539</v>
      </c>
      <c r="G261" s="423"/>
      <c r="H261" s="428">
        <f>'4-Отчет за собствения капитал'!D34</f>
        <v>335</v>
      </c>
    </row>
    <row r="262" spans="1:8">
      <c r="A262" s="423" t="str">
        <f t="shared" si="21"/>
        <v>"ЕМКА" АД</v>
      </c>
      <c r="B262" s="423" t="str">
        <f t="shared" si="22"/>
        <v>107001173</v>
      </c>
      <c r="C262" s="427">
        <f t="shared" si="23"/>
        <v>46022</v>
      </c>
      <c r="D262" s="423" t="s">
        <v>500</v>
      </c>
      <c r="E262" s="423">
        <v>3</v>
      </c>
      <c r="F262" s="429" t="s">
        <v>499</v>
      </c>
      <c r="G262" s="423"/>
      <c r="H262" s="428">
        <f>'4-Отчет за собствения капитал'!E13</f>
        <v>0</v>
      </c>
    </row>
    <row r="263" spans="1:8">
      <c r="A263" s="423" t="str">
        <f t="shared" si="21"/>
        <v>"ЕМКА" АД</v>
      </c>
      <c r="B263" s="423" t="str">
        <f t="shared" si="22"/>
        <v>107001173</v>
      </c>
      <c r="C263" s="427">
        <f t="shared" si="23"/>
        <v>46022</v>
      </c>
      <c r="D263" s="423" t="s">
        <v>502</v>
      </c>
      <c r="E263" s="423">
        <v>3</v>
      </c>
      <c r="F263" s="429" t="s">
        <v>501</v>
      </c>
      <c r="G263" s="423"/>
      <c r="H263" s="428">
        <f>'4-Отчет за собствения капитал'!E14</f>
        <v>0</v>
      </c>
    </row>
    <row r="264" spans="1:8">
      <c r="A264" s="423" t="str">
        <f t="shared" si="21"/>
        <v>"ЕМКА" АД</v>
      </c>
      <c r="B264" s="423" t="str">
        <f t="shared" si="22"/>
        <v>107001173</v>
      </c>
      <c r="C264" s="427">
        <f t="shared" si="23"/>
        <v>46022</v>
      </c>
      <c r="D264" s="423" t="s">
        <v>504</v>
      </c>
      <c r="E264" s="423">
        <v>3</v>
      </c>
      <c r="F264" s="429" t="s">
        <v>503</v>
      </c>
      <c r="G264" s="423"/>
      <c r="H264" s="428">
        <f>'4-Отчет за собствения капитал'!E15</f>
        <v>0</v>
      </c>
    </row>
    <row r="265" spans="1:8">
      <c r="A265" s="423" t="str">
        <f t="shared" si="21"/>
        <v>"ЕМКА" АД</v>
      </c>
      <c r="B265" s="423" t="str">
        <f t="shared" si="22"/>
        <v>107001173</v>
      </c>
      <c r="C265" s="427">
        <f t="shared" si="23"/>
        <v>46022</v>
      </c>
      <c r="D265" s="423" t="s">
        <v>506</v>
      </c>
      <c r="E265" s="423">
        <v>3</v>
      </c>
      <c r="F265" s="429" t="s">
        <v>505</v>
      </c>
      <c r="G265" s="423"/>
      <c r="H265" s="428">
        <f>'4-Отчет за собствения капитал'!E16</f>
        <v>0</v>
      </c>
    </row>
    <row r="266" spans="1:8">
      <c r="A266" s="423" t="str">
        <f t="shared" si="21"/>
        <v>"ЕМКА" АД</v>
      </c>
      <c r="B266" s="423" t="str">
        <f t="shared" si="22"/>
        <v>107001173</v>
      </c>
      <c r="C266" s="427">
        <f t="shared" si="23"/>
        <v>46022</v>
      </c>
      <c r="D266" s="423" t="s">
        <v>508</v>
      </c>
      <c r="E266" s="423">
        <v>3</v>
      </c>
      <c r="F266" s="429" t="s">
        <v>507</v>
      </c>
      <c r="G266" s="423"/>
      <c r="H266" s="428">
        <f>'4-Отчет за собствения капитал'!E17</f>
        <v>0</v>
      </c>
    </row>
    <row r="267" spans="1:8">
      <c r="A267" s="423" t="str">
        <f t="shared" si="21"/>
        <v>"ЕМКА" АД</v>
      </c>
      <c r="B267" s="423" t="str">
        <f t="shared" si="22"/>
        <v>107001173</v>
      </c>
      <c r="C267" s="427">
        <f t="shared" si="23"/>
        <v>46022</v>
      </c>
      <c r="D267" s="423" t="s">
        <v>510</v>
      </c>
      <c r="E267" s="423">
        <v>3</v>
      </c>
      <c r="F267" s="429" t="s">
        <v>509</v>
      </c>
      <c r="G267" s="423"/>
      <c r="H267" s="428">
        <f>'4-Отчет за собствения капитал'!E18</f>
        <v>0</v>
      </c>
    </row>
    <row r="268" spans="1:8">
      <c r="A268" s="423" t="str">
        <f t="shared" si="21"/>
        <v>"ЕМКА" АД</v>
      </c>
      <c r="B268" s="423" t="str">
        <f t="shared" si="22"/>
        <v>107001173</v>
      </c>
      <c r="C268" s="427">
        <f t="shared" si="23"/>
        <v>46022</v>
      </c>
      <c r="D268" s="423" t="s">
        <v>512</v>
      </c>
      <c r="E268" s="423">
        <v>3</v>
      </c>
      <c r="F268" s="429" t="s">
        <v>511</v>
      </c>
      <c r="G268" s="423"/>
      <c r="H268" s="428">
        <f>'4-Отчет за собствения капитал'!E19</f>
        <v>0</v>
      </c>
    </row>
    <row r="269" spans="1:8">
      <c r="A269" s="423" t="str">
        <f t="shared" si="21"/>
        <v>"ЕМКА" АД</v>
      </c>
      <c r="B269" s="423" t="str">
        <f t="shared" si="22"/>
        <v>107001173</v>
      </c>
      <c r="C269" s="427">
        <f t="shared" si="23"/>
        <v>46022</v>
      </c>
      <c r="D269" s="423" t="s">
        <v>514</v>
      </c>
      <c r="E269" s="423">
        <v>3</v>
      </c>
      <c r="F269" s="429" t="s">
        <v>513</v>
      </c>
      <c r="G269" s="423"/>
      <c r="H269" s="428">
        <f>'4-Отчет за собствения капитал'!E20</f>
        <v>0</v>
      </c>
    </row>
    <row r="270" spans="1:8">
      <c r="A270" s="423" t="str">
        <f t="shared" si="21"/>
        <v>"ЕМКА" АД</v>
      </c>
      <c r="B270" s="423" t="str">
        <f t="shared" si="22"/>
        <v>107001173</v>
      </c>
      <c r="C270" s="427">
        <f t="shared" si="23"/>
        <v>46022</v>
      </c>
      <c r="D270" s="423" t="s">
        <v>516</v>
      </c>
      <c r="E270" s="423">
        <v>3</v>
      </c>
      <c r="F270" s="429" t="s">
        <v>515</v>
      </c>
      <c r="G270" s="423"/>
      <c r="H270" s="428">
        <f>'4-Отчет за собствения капитал'!E21</f>
        <v>0</v>
      </c>
    </row>
    <row r="271" spans="1:8">
      <c r="A271" s="423" t="str">
        <f t="shared" si="21"/>
        <v>"ЕМКА" АД</v>
      </c>
      <c r="B271" s="423" t="str">
        <f t="shared" si="22"/>
        <v>107001173</v>
      </c>
      <c r="C271" s="427">
        <f t="shared" si="23"/>
        <v>46022</v>
      </c>
      <c r="D271" s="423" t="s">
        <v>518</v>
      </c>
      <c r="E271" s="423">
        <v>3</v>
      </c>
      <c r="F271" s="429" t="s">
        <v>517</v>
      </c>
      <c r="G271" s="423"/>
      <c r="H271" s="428">
        <f>'4-Отчет за собствения капитал'!E22</f>
        <v>0</v>
      </c>
    </row>
    <row r="272" spans="1:8">
      <c r="A272" s="423" t="str">
        <f t="shared" si="21"/>
        <v>"ЕМКА" АД</v>
      </c>
      <c r="B272" s="423" t="str">
        <f t="shared" si="22"/>
        <v>107001173</v>
      </c>
      <c r="C272" s="427">
        <f t="shared" si="23"/>
        <v>46022</v>
      </c>
      <c r="D272" s="423" t="s">
        <v>520</v>
      </c>
      <c r="E272" s="423">
        <v>3</v>
      </c>
      <c r="F272" s="429" t="s">
        <v>519</v>
      </c>
      <c r="G272" s="423"/>
      <c r="H272" s="428">
        <f>'4-Отчет за собствения капитал'!E23</f>
        <v>0</v>
      </c>
    </row>
    <row r="273" spans="1:8">
      <c r="A273" s="423" t="str">
        <f t="shared" si="21"/>
        <v>"ЕМКА" АД</v>
      </c>
      <c r="B273" s="423" t="str">
        <f t="shared" si="22"/>
        <v>107001173</v>
      </c>
      <c r="C273" s="427">
        <f t="shared" si="23"/>
        <v>46022</v>
      </c>
      <c r="D273" s="423" t="s">
        <v>522</v>
      </c>
      <c r="E273" s="423">
        <v>3</v>
      </c>
      <c r="F273" s="429" t="s">
        <v>521</v>
      </c>
      <c r="G273" s="423"/>
      <c r="H273" s="428">
        <f>'4-Отчет за собствения капитал'!E24</f>
        <v>0</v>
      </c>
    </row>
    <row r="274" spans="1:8">
      <c r="A274" s="423" t="str">
        <f t="shared" si="21"/>
        <v>"ЕМКА" АД</v>
      </c>
      <c r="B274" s="423" t="str">
        <f t="shared" si="22"/>
        <v>107001173</v>
      </c>
      <c r="C274" s="427">
        <f t="shared" si="23"/>
        <v>46022</v>
      </c>
      <c r="D274" s="423" t="s">
        <v>524</v>
      </c>
      <c r="E274" s="423">
        <v>3</v>
      </c>
      <c r="F274" s="429" t="s">
        <v>523</v>
      </c>
      <c r="G274" s="423"/>
      <c r="H274" s="428">
        <f>'4-Отчет за собствения капитал'!E25</f>
        <v>0</v>
      </c>
    </row>
    <row r="275" spans="1:8">
      <c r="A275" s="423" t="str">
        <f t="shared" si="21"/>
        <v>"ЕМКА" АД</v>
      </c>
      <c r="B275" s="423" t="str">
        <f t="shared" si="22"/>
        <v>107001173</v>
      </c>
      <c r="C275" s="427">
        <f t="shared" si="23"/>
        <v>46022</v>
      </c>
      <c r="D275" s="423" t="s">
        <v>526</v>
      </c>
      <c r="E275" s="423">
        <v>3</v>
      </c>
      <c r="F275" s="429" t="s">
        <v>525</v>
      </c>
      <c r="G275" s="423"/>
      <c r="H275" s="428">
        <f>'4-Отчет за собствения капитал'!E26</f>
        <v>0</v>
      </c>
    </row>
    <row r="276" spans="1:8">
      <c r="A276" s="423" t="str">
        <f t="shared" si="21"/>
        <v>"ЕМКА" АД</v>
      </c>
      <c r="B276" s="423" t="str">
        <f t="shared" si="22"/>
        <v>107001173</v>
      </c>
      <c r="C276" s="427">
        <f t="shared" si="23"/>
        <v>46022</v>
      </c>
      <c r="D276" s="423" t="s">
        <v>527</v>
      </c>
      <c r="E276" s="423">
        <v>3</v>
      </c>
      <c r="F276" s="429" t="s">
        <v>521</v>
      </c>
      <c r="G276" s="423"/>
      <c r="H276" s="428">
        <f>'4-Отчет за собствения капитал'!E27</f>
        <v>0</v>
      </c>
    </row>
    <row r="277" spans="1:8">
      <c r="A277" s="423" t="str">
        <f t="shared" si="21"/>
        <v>"ЕМКА" АД</v>
      </c>
      <c r="B277" s="423" t="str">
        <f t="shared" si="22"/>
        <v>107001173</v>
      </c>
      <c r="C277" s="427">
        <f t="shared" si="23"/>
        <v>46022</v>
      </c>
      <c r="D277" s="423" t="s">
        <v>528</v>
      </c>
      <c r="E277" s="423">
        <v>3</v>
      </c>
      <c r="F277" s="429" t="s">
        <v>523</v>
      </c>
      <c r="G277" s="423"/>
      <c r="H277" s="428">
        <f>'4-Отчет за собствения капитал'!E28</f>
        <v>0</v>
      </c>
    </row>
    <row r="278" spans="1:8">
      <c r="A278" s="423" t="str">
        <f t="shared" si="21"/>
        <v>"ЕМКА" АД</v>
      </c>
      <c r="B278" s="423" t="str">
        <f t="shared" si="22"/>
        <v>107001173</v>
      </c>
      <c r="C278" s="427">
        <f t="shared" si="23"/>
        <v>46022</v>
      </c>
      <c r="D278" s="423" t="s">
        <v>530</v>
      </c>
      <c r="E278" s="423">
        <v>3</v>
      </c>
      <c r="F278" s="429" t="s">
        <v>529</v>
      </c>
      <c r="G278" s="423"/>
      <c r="H278" s="428">
        <f>'4-Отчет за собствения капитал'!E29</f>
        <v>0</v>
      </c>
    </row>
    <row r="279" spans="1:8">
      <c r="A279" s="423" t="str">
        <f t="shared" si="21"/>
        <v>"ЕМКА" АД</v>
      </c>
      <c r="B279" s="423" t="str">
        <f t="shared" si="22"/>
        <v>107001173</v>
      </c>
      <c r="C279" s="427">
        <f t="shared" si="23"/>
        <v>46022</v>
      </c>
      <c r="D279" s="423" t="s">
        <v>532</v>
      </c>
      <c r="E279" s="423">
        <v>3</v>
      </c>
      <c r="F279" s="429" t="s">
        <v>531</v>
      </c>
      <c r="G279" s="423"/>
      <c r="H279" s="428">
        <f>'4-Отчет за собствения капитал'!E30</f>
        <v>0</v>
      </c>
    </row>
    <row r="280" spans="1:8">
      <c r="A280" s="423" t="str">
        <f t="shared" si="21"/>
        <v>"ЕМКА" АД</v>
      </c>
      <c r="B280" s="423" t="str">
        <f t="shared" si="22"/>
        <v>107001173</v>
      </c>
      <c r="C280" s="427">
        <f t="shared" si="23"/>
        <v>46022</v>
      </c>
      <c r="D280" s="423" t="s">
        <v>534</v>
      </c>
      <c r="E280" s="423">
        <v>3</v>
      </c>
      <c r="F280" s="429" t="s">
        <v>533</v>
      </c>
      <c r="G280" s="423"/>
      <c r="H280" s="428">
        <f>'4-Отчет за собствения капитал'!E31</f>
        <v>0</v>
      </c>
    </row>
    <row r="281" spans="1:8">
      <c r="A281" s="423" t="str">
        <f t="shared" si="21"/>
        <v>"ЕМКА" АД</v>
      </c>
      <c r="B281" s="423" t="str">
        <f t="shared" si="22"/>
        <v>107001173</v>
      </c>
      <c r="C281" s="427">
        <f t="shared" si="23"/>
        <v>46022</v>
      </c>
      <c r="D281" s="423" t="s">
        <v>536</v>
      </c>
      <c r="E281" s="423">
        <v>3</v>
      </c>
      <c r="F281" s="429" t="s">
        <v>535</v>
      </c>
      <c r="G281" s="423"/>
      <c r="H281" s="428">
        <f>'4-Отчет за собствения капитал'!E32</f>
        <v>0</v>
      </c>
    </row>
    <row r="282" spans="1:8">
      <c r="A282" s="423" t="str">
        <f t="shared" ref="A282:A345" si="24">pdeName</f>
        <v>"ЕМКА" АД</v>
      </c>
      <c r="B282" s="423" t="str">
        <f t="shared" ref="B282:B345" si="25">pdeBulstat</f>
        <v>107001173</v>
      </c>
      <c r="C282" s="427">
        <f t="shared" ref="C282:C345" si="26">endDate</f>
        <v>46022</v>
      </c>
      <c r="D282" s="423" t="s">
        <v>538</v>
      </c>
      <c r="E282" s="423">
        <v>3</v>
      </c>
      <c r="F282" s="429" t="s">
        <v>537</v>
      </c>
      <c r="G282" s="423"/>
      <c r="H282" s="428">
        <f>'4-Отчет за собствения капитал'!E33</f>
        <v>0</v>
      </c>
    </row>
    <row r="283" spans="1:8">
      <c r="A283" s="423" t="str">
        <f t="shared" si="24"/>
        <v>"ЕМКА" АД</v>
      </c>
      <c r="B283" s="423" t="str">
        <f t="shared" si="25"/>
        <v>107001173</v>
      </c>
      <c r="C283" s="427">
        <f t="shared" si="26"/>
        <v>46022</v>
      </c>
      <c r="D283" s="423" t="s">
        <v>540</v>
      </c>
      <c r="E283" s="423">
        <v>3</v>
      </c>
      <c r="F283" s="429" t="s">
        <v>539</v>
      </c>
      <c r="G283" s="423"/>
      <c r="H283" s="428">
        <f>'4-Отчет за собствения капитал'!E34</f>
        <v>0</v>
      </c>
    </row>
    <row r="284" spans="1:8">
      <c r="A284" s="423" t="str">
        <f t="shared" si="24"/>
        <v>"ЕМКА" АД</v>
      </c>
      <c r="B284" s="423" t="str">
        <f t="shared" si="25"/>
        <v>107001173</v>
      </c>
      <c r="C284" s="427">
        <f t="shared" si="26"/>
        <v>46022</v>
      </c>
      <c r="D284" s="423" t="s">
        <v>500</v>
      </c>
      <c r="E284" s="423">
        <v>4</v>
      </c>
      <c r="F284" s="429" t="s">
        <v>499</v>
      </c>
      <c r="G284" s="423"/>
      <c r="H284" s="428">
        <f>'4-Отчет за собствения капитал'!F13</f>
        <v>4005</v>
      </c>
    </row>
    <row r="285" spans="1:8">
      <c r="A285" s="423" t="str">
        <f t="shared" si="24"/>
        <v>"ЕМКА" АД</v>
      </c>
      <c r="B285" s="423" t="str">
        <f t="shared" si="25"/>
        <v>107001173</v>
      </c>
      <c r="C285" s="427">
        <f t="shared" si="26"/>
        <v>46022</v>
      </c>
      <c r="D285" s="423" t="s">
        <v>502</v>
      </c>
      <c r="E285" s="423">
        <v>4</v>
      </c>
      <c r="F285" s="429" t="s">
        <v>501</v>
      </c>
      <c r="G285" s="423"/>
      <c r="H285" s="428">
        <f>'4-Отчет за собствения капитал'!F14</f>
        <v>0</v>
      </c>
    </row>
    <row r="286" spans="1:8">
      <c r="A286" s="423" t="str">
        <f t="shared" si="24"/>
        <v>"ЕМКА" АД</v>
      </c>
      <c r="B286" s="423" t="str">
        <f t="shared" si="25"/>
        <v>107001173</v>
      </c>
      <c r="C286" s="427">
        <f t="shared" si="26"/>
        <v>46022</v>
      </c>
      <c r="D286" s="423" t="s">
        <v>504</v>
      </c>
      <c r="E286" s="423">
        <v>4</v>
      </c>
      <c r="F286" s="429" t="s">
        <v>503</v>
      </c>
      <c r="G286" s="423"/>
      <c r="H286" s="428">
        <f>'4-Отчет за собствения капитал'!F15</f>
        <v>0</v>
      </c>
    </row>
    <row r="287" spans="1:8">
      <c r="A287" s="423" t="str">
        <f t="shared" si="24"/>
        <v>"ЕМКА" АД</v>
      </c>
      <c r="B287" s="423" t="str">
        <f t="shared" si="25"/>
        <v>107001173</v>
      </c>
      <c r="C287" s="427">
        <f t="shared" si="26"/>
        <v>46022</v>
      </c>
      <c r="D287" s="423" t="s">
        <v>506</v>
      </c>
      <c r="E287" s="423">
        <v>4</v>
      </c>
      <c r="F287" s="429" t="s">
        <v>505</v>
      </c>
      <c r="G287" s="423"/>
      <c r="H287" s="428">
        <f>'4-Отчет за собствения капитал'!F16</f>
        <v>0</v>
      </c>
    </row>
    <row r="288" spans="1:8">
      <c r="A288" s="423" t="str">
        <f t="shared" si="24"/>
        <v>"ЕМКА" АД</v>
      </c>
      <c r="B288" s="423" t="str">
        <f t="shared" si="25"/>
        <v>107001173</v>
      </c>
      <c r="C288" s="427">
        <f t="shared" si="26"/>
        <v>46022</v>
      </c>
      <c r="D288" s="423" t="s">
        <v>508</v>
      </c>
      <c r="E288" s="423">
        <v>4</v>
      </c>
      <c r="F288" s="429" t="s">
        <v>507</v>
      </c>
      <c r="G288" s="423"/>
      <c r="H288" s="428">
        <f>'4-Отчет за собствения капитал'!F17</f>
        <v>4005</v>
      </c>
    </row>
    <row r="289" spans="1:8">
      <c r="A289" s="423" t="str">
        <f t="shared" si="24"/>
        <v>"ЕМКА" АД</v>
      </c>
      <c r="B289" s="423" t="str">
        <f t="shared" si="25"/>
        <v>107001173</v>
      </c>
      <c r="C289" s="427">
        <f t="shared" si="26"/>
        <v>46022</v>
      </c>
      <c r="D289" s="423" t="s">
        <v>510</v>
      </c>
      <c r="E289" s="423">
        <v>4</v>
      </c>
      <c r="F289" s="429" t="s">
        <v>509</v>
      </c>
      <c r="G289" s="423"/>
      <c r="H289" s="428">
        <f>'4-Отчет за собствения капитал'!F18</f>
        <v>0</v>
      </c>
    </row>
    <row r="290" spans="1:8">
      <c r="A290" s="423" t="str">
        <f t="shared" si="24"/>
        <v>"ЕМКА" АД</v>
      </c>
      <c r="B290" s="423" t="str">
        <f t="shared" si="25"/>
        <v>107001173</v>
      </c>
      <c r="C290" s="427">
        <f t="shared" si="26"/>
        <v>46022</v>
      </c>
      <c r="D290" s="423" t="s">
        <v>512</v>
      </c>
      <c r="E290" s="423">
        <v>4</v>
      </c>
      <c r="F290" s="429" t="s">
        <v>511</v>
      </c>
      <c r="G290" s="423"/>
      <c r="H290" s="428">
        <f>'4-Отчет за собствения капитал'!F19</f>
        <v>0</v>
      </c>
    </row>
    <row r="291" spans="1:8">
      <c r="A291" s="423" t="str">
        <f t="shared" si="24"/>
        <v>"ЕМКА" АД</v>
      </c>
      <c r="B291" s="423" t="str">
        <f t="shared" si="25"/>
        <v>107001173</v>
      </c>
      <c r="C291" s="427">
        <f t="shared" si="26"/>
        <v>46022</v>
      </c>
      <c r="D291" s="423" t="s">
        <v>514</v>
      </c>
      <c r="E291" s="423">
        <v>4</v>
      </c>
      <c r="F291" s="429" t="s">
        <v>513</v>
      </c>
      <c r="G291" s="423"/>
      <c r="H291" s="428">
        <f>'4-Отчет за собствения капитал'!F20</f>
        <v>0</v>
      </c>
    </row>
    <row r="292" spans="1:8">
      <c r="A292" s="423" t="str">
        <f t="shared" si="24"/>
        <v>"ЕМКА" АД</v>
      </c>
      <c r="B292" s="423" t="str">
        <f t="shared" si="25"/>
        <v>107001173</v>
      </c>
      <c r="C292" s="427">
        <f t="shared" si="26"/>
        <v>46022</v>
      </c>
      <c r="D292" s="423" t="s">
        <v>516</v>
      </c>
      <c r="E292" s="423">
        <v>4</v>
      </c>
      <c r="F292" s="429" t="s">
        <v>515</v>
      </c>
      <c r="G292" s="423"/>
      <c r="H292" s="428">
        <f>'4-Отчет за собствения капитал'!F21</f>
        <v>0</v>
      </c>
    </row>
    <row r="293" spans="1:8">
      <c r="A293" s="423" t="str">
        <f t="shared" si="24"/>
        <v>"ЕМКА" АД</v>
      </c>
      <c r="B293" s="423" t="str">
        <f t="shared" si="25"/>
        <v>107001173</v>
      </c>
      <c r="C293" s="427">
        <f t="shared" si="26"/>
        <v>46022</v>
      </c>
      <c r="D293" s="423" t="s">
        <v>518</v>
      </c>
      <c r="E293" s="423">
        <v>4</v>
      </c>
      <c r="F293" s="429" t="s">
        <v>517</v>
      </c>
      <c r="G293" s="423"/>
      <c r="H293" s="428">
        <f>'4-Отчет за собствения капитал'!F22</f>
        <v>0</v>
      </c>
    </row>
    <row r="294" spans="1:8">
      <c r="A294" s="423" t="str">
        <f t="shared" si="24"/>
        <v>"ЕМКА" АД</v>
      </c>
      <c r="B294" s="423" t="str">
        <f t="shared" si="25"/>
        <v>107001173</v>
      </c>
      <c r="C294" s="427">
        <f t="shared" si="26"/>
        <v>46022</v>
      </c>
      <c r="D294" s="423" t="s">
        <v>520</v>
      </c>
      <c r="E294" s="423">
        <v>4</v>
      </c>
      <c r="F294" s="429" t="s">
        <v>519</v>
      </c>
      <c r="G294" s="423"/>
      <c r="H294" s="428">
        <f>'4-Отчет за собствения капитал'!F23</f>
        <v>0</v>
      </c>
    </row>
    <row r="295" spans="1:8">
      <c r="A295" s="423" t="str">
        <f t="shared" si="24"/>
        <v>"ЕМКА" АД</v>
      </c>
      <c r="B295" s="423" t="str">
        <f t="shared" si="25"/>
        <v>107001173</v>
      </c>
      <c r="C295" s="427">
        <f t="shared" si="26"/>
        <v>46022</v>
      </c>
      <c r="D295" s="423" t="s">
        <v>522</v>
      </c>
      <c r="E295" s="423">
        <v>4</v>
      </c>
      <c r="F295" s="429" t="s">
        <v>521</v>
      </c>
      <c r="G295" s="423"/>
      <c r="H295" s="428">
        <f>'4-Отчет за собствения капитал'!F24</f>
        <v>0</v>
      </c>
    </row>
    <row r="296" spans="1:8">
      <c r="A296" s="423" t="str">
        <f t="shared" si="24"/>
        <v>"ЕМКА" АД</v>
      </c>
      <c r="B296" s="423" t="str">
        <f t="shared" si="25"/>
        <v>107001173</v>
      </c>
      <c r="C296" s="427">
        <f t="shared" si="26"/>
        <v>46022</v>
      </c>
      <c r="D296" s="423" t="s">
        <v>524</v>
      </c>
      <c r="E296" s="423">
        <v>4</v>
      </c>
      <c r="F296" s="429" t="s">
        <v>523</v>
      </c>
      <c r="G296" s="423"/>
      <c r="H296" s="428">
        <f>'4-Отчет за собствения капитал'!F25</f>
        <v>0</v>
      </c>
    </row>
    <row r="297" spans="1:8">
      <c r="A297" s="423" t="str">
        <f t="shared" si="24"/>
        <v>"ЕМКА" АД</v>
      </c>
      <c r="B297" s="423" t="str">
        <f t="shared" si="25"/>
        <v>107001173</v>
      </c>
      <c r="C297" s="427">
        <f t="shared" si="26"/>
        <v>46022</v>
      </c>
      <c r="D297" s="423" t="s">
        <v>526</v>
      </c>
      <c r="E297" s="423">
        <v>4</v>
      </c>
      <c r="F297" s="429" t="s">
        <v>525</v>
      </c>
      <c r="G297" s="423"/>
      <c r="H297" s="428">
        <f>'4-Отчет за собствения капитал'!F26</f>
        <v>0</v>
      </c>
    </row>
    <row r="298" spans="1:8">
      <c r="A298" s="423" t="str">
        <f t="shared" si="24"/>
        <v>"ЕМКА" АД</v>
      </c>
      <c r="B298" s="423" t="str">
        <f t="shared" si="25"/>
        <v>107001173</v>
      </c>
      <c r="C298" s="427">
        <f t="shared" si="26"/>
        <v>46022</v>
      </c>
      <c r="D298" s="423" t="s">
        <v>527</v>
      </c>
      <c r="E298" s="423">
        <v>4</v>
      </c>
      <c r="F298" s="429" t="s">
        <v>521</v>
      </c>
      <c r="G298" s="423"/>
      <c r="H298" s="428">
        <f>'4-Отчет за собствения капитал'!F27</f>
        <v>0</v>
      </c>
    </row>
    <row r="299" spans="1:8">
      <c r="A299" s="423" t="str">
        <f t="shared" si="24"/>
        <v>"ЕМКА" АД</v>
      </c>
      <c r="B299" s="423" t="str">
        <f t="shared" si="25"/>
        <v>107001173</v>
      </c>
      <c r="C299" s="427">
        <f t="shared" si="26"/>
        <v>46022</v>
      </c>
      <c r="D299" s="423" t="s">
        <v>528</v>
      </c>
      <c r="E299" s="423">
        <v>4</v>
      </c>
      <c r="F299" s="429" t="s">
        <v>523</v>
      </c>
      <c r="G299" s="423"/>
      <c r="H299" s="428">
        <f>'4-Отчет за собствения капитал'!F28</f>
        <v>0</v>
      </c>
    </row>
    <row r="300" spans="1:8">
      <c r="A300" s="423" t="str">
        <f t="shared" si="24"/>
        <v>"ЕМКА" АД</v>
      </c>
      <c r="B300" s="423" t="str">
        <f t="shared" si="25"/>
        <v>107001173</v>
      </c>
      <c r="C300" s="427">
        <f t="shared" si="26"/>
        <v>46022</v>
      </c>
      <c r="D300" s="423" t="s">
        <v>530</v>
      </c>
      <c r="E300" s="423">
        <v>4</v>
      </c>
      <c r="F300" s="429" t="s">
        <v>529</v>
      </c>
      <c r="G300" s="423"/>
      <c r="H300" s="428">
        <f>'4-Отчет за собствения капитал'!F29</f>
        <v>0</v>
      </c>
    </row>
    <row r="301" spans="1:8">
      <c r="A301" s="423" t="str">
        <f t="shared" si="24"/>
        <v>"ЕМКА" АД</v>
      </c>
      <c r="B301" s="423" t="str">
        <f t="shared" si="25"/>
        <v>107001173</v>
      </c>
      <c r="C301" s="427">
        <f t="shared" si="26"/>
        <v>46022</v>
      </c>
      <c r="D301" s="423" t="s">
        <v>532</v>
      </c>
      <c r="E301" s="423">
        <v>4</v>
      </c>
      <c r="F301" s="429" t="s">
        <v>531</v>
      </c>
      <c r="G301" s="423"/>
      <c r="H301" s="428">
        <f>'4-Отчет за собствения капитал'!F30</f>
        <v>0</v>
      </c>
    </row>
    <row r="302" spans="1:8">
      <c r="A302" s="423" t="str">
        <f t="shared" si="24"/>
        <v>"ЕМКА" АД</v>
      </c>
      <c r="B302" s="423" t="str">
        <f t="shared" si="25"/>
        <v>107001173</v>
      </c>
      <c r="C302" s="427">
        <f t="shared" si="26"/>
        <v>46022</v>
      </c>
      <c r="D302" s="423" t="s">
        <v>534</v>
      </c>
      <c r="E302" s="423">
        <v>4</v>
      </c>
      <c r="F302" s="429" t="s">
        <v>533</v>
      </c>
      <c r="G302" s="423"/>
      <c r="H302" s="428">
        <f>'4-Отчет за собствения капитал'!F31</f>
        <v>4005</v>
      </c>
    </row>
    <row r="303" spans="1:8">
      <c r="A303" s="423" t="str">
        <f t="shared" si="24"/>
        <v>"ЕМКА" АД</v>
      </c>
      <c r="B303" s="423" t="str">
        <f t="shared" si="25"/>
        <v>107001173</v>
      </c>
      <c r="C303" s="427">
        <f t="shared" si="26"/>
        <v>46022</v>
      </c>
      <c r="D303" s="423" t="s">
        <v>536</v>
      </c>
      <c r="E303" s="423">
        <v>4</v>
      </c>
      <c r="F303" s="429" t="s">
        <v>535</v>
      </c>
      <c r="G303" s="423"/>
      <c r="H303" s="428">
        <f>'4-Отчет за собствения капитал'!F32</f>
        <v>0</v>
      </c>
    </row>
    <row r="304" spans="1:8">
      <c r="A304" s="423" t="str">
        <f t="shared" si="24"/>
        <v>"ЕМКА" АД</v>
      </c>
      <c r="B304" s="423" t="str">
        <f t="shared" si="25"/>
        <v>107001173</v>
      </c>
      <c r="C304" s="427">
        <f t="shared" si="26"/>
        <v>46022</v>
      </c>
      <c r="D304" s="423" t="s">
        <v>538</v>
      </c>
      <c r="E304" s="423">
        <v>4</v>
      </c>
      <c r="F304" s="429" t="s">
        <v>537</v>
      </c>
      <c r="G304" s="423"/>
      <c r="H304" s="428">
        <f>'4-Отчет за собствения капитал'!F33</f>
        <v>0</v>
      </c>
    </row>
    <row r="305" spans="1:8">
      <c r="A305" s="423" t="str">
        <f t="shared" si="24"/>
        <v>"ЕМКА" АД</v>
      </c>
      <c r="B305" s="423" t="str">
        <f t="shared" si="25"/>
        <v>107001173</v>
      </c>
      <c r="C305" s="427">
        <f t="shared" si="26"/>
        <v>46022</v>
      </c>
      <c r="D305" s="423" t="s">
        <v>540</v>
      </c>
      <c r="E305" s="423">
        <v>4</v>
      </c>
      <c r="F305" s="429" t="s">
        <v>539</v>
      </c>
      <c r="G305" s="423"/>
      <c r="H305" s="428">
        <f>'4-Отчет за собствения капитал'!F34</f>
        <v>4005</v>
      </c>
    </row>
    <row r="306" spans="1:8">
      <c r="A306" s="423" t="str">
        <f t="shared" si="24"/>
        <v>"ЕМКА" АД</v>
      </c>
      <c r="B306" s="423" t="str">
        <f t="shared" si="25"/>
        <v>107001173</v>
      </c>
      <c r="C306" s="427">
        <f t="shared" si="26"/>
        <v>46022</v>
      </c>
      <c r="D306" s="423" t="s">
        <v>500</v>
      </c>
      <c r="E306" s="423">
        <v>5</v>
      </c>
      <c r="F306" s="429" t="s">
        <v>499</v>
      </c>
      <c r="G306" s="423"/>
      <c r="H306" s="428">
        <f>'4-Отчет за собствения капитал'!G13</f>
        <v>0</v>
      </c>
    </row>
    <row r="307" spans="1:8">
      <c r="A307" s="423" t="str">
        <f t="shared" si="24"/>
        <v>"ЕМКА" АД</v>
      </c>
      <c r="B307" s="423" t="str">
        <f t="shared" si="25"/>
        <v>107001173</v>
      </c>
      <c r="C307" s="427">
        <f t="shared" si="26"/>
        <v>46022</v>
      </c>
      <c r="D307" s="423" t="s">
        <v>502</v>
      </c>
      <c r="E307" s="423">
        <v>5</v>
      </c>
      <c r="F307" s="429" t="s">
        <v>501</v>
      </c>
      <c r="G307" s="423"/>
      <c r="H307" s="428">
        <f>'4-Отчет за собствения капитал'!G14</f>
        <v>0</v>
      </c>
    </row>
    <row r="308" spans="1:8">
      <c r="A308" s="423" t="str">
        <f t="shared" si="24"/>
        <v>"ЕМКА" АД</v>
      </c>
      <c r="B308" s="423" t="str">
        <f t="shared" si="25"/>
        <v>107001173</v>
      </c>
      <c r="C308" s="427">
        <f t="shared" si="26"/>
        <v>46022</v>
      </c>
      <c r="D308" s="423" t="s">
        <v>504</v>
      </c>
      <c r="E308" s="423">
        <v>5</v>
      </c>
      <c r="F308" s="429" t="s">
        <v>503</v>
      </c>
      <c r="G308" s="423"/>
      <c r="H308" s="428">
        <f>'4-Отчет за собствения капитал'!G15</f>
        <v>0</v>
      </c>
    </row>
    <row r="309" spans="1:8">
      <c r="A309" s="423" t="str">
        <f t="shared" si="24"/>
        <v>"ЕМКА" АД</v>
      </c>
      <c r="B309" s="423" t="str">
        <f t="shared" si="25"/>
        <v>107001173</v>
      </c>
      <c r="C309" s="427">
        <f t="shared" si="26"/>
        <v>46022</v>
      </c>
      <c r="D309" s="423" t="s">
        <v>506</v>
      </c>
      <c r="E309" s="423">
        <v>5</v>
      </c>
      <c r="F309" s="429" t="s">
        <v>505</v>
      </c>
      <c r="G309" s="423"/>
      <c r="H309" s="428">
        <f>'4-Отчет за собствения капитал'!G16</f>
        <v>0</v>
      </c>
    </row>
    <row r="310" spans="1:8">
      <c r="A310" s="423" t="str">
        <f t="shared" si="24"/>
        <v>"ЕМКА" АД</v>
      </c>
      <c r="B310" s="423" t="str">
        <f t="shared" si="25"/>
        <v>107001173</v>
      </c>
      <c r="C310" s="427">
        <f t="shared" si="26"/>
        <v>46022</v>
      </c>
      <c r="D310" s="423" t="s">
        <v>508</v>
      </c>
      <c r="E310" s="423">
        <v>5</v>
      </c>
      <c r="F310" s="429" t="s">
        <v>507</v>
      </c>
      <c r="G310" s="423"/>
      <c r="H310" s="428">
        <f>'4-Отчет за собствения капитал'!G17</f>
        <v>0</v>
      </c>
    </row>
    <row r="311" spans="1:8">
      <c r="A311" s="423" t="str">
        <f t="shared" si="24"/>
        <v>"ЕМКА" АД</v>
      </c>
      <c r="B311" s="423" t="str">
        <f t="shared" si="25"/>
        <v>107001173</v>
      </c>
      <c r="C311" s="427">
        <f t="shared" si="26"/>
        <v>46022</v>
      </c>
      <c r="D311" s="423" t="s">
        <v>510</v>
      </c>
      <c r="E311" s="423">
        <v>5</v>
      </c>
      <c r="F311" s="429" t="s">
        <v>509</v>
      </c>
      <c r="G311" s="423"/>
      <c r="H311" s="428">
        <f>'4-Отчет за собствения капитал'!G18</f>
        <v>0</v>
      </c>
    </row>
    <row r="312" spans="1:8">
      <c r="A312" s="423" t="str">
        <f t="shared" si="24"/>
        <v>"ЕМКА" АД</v>
      </c>
      <c r="B312" s="423" t="str">
        <f t="shared" si="25"/>
        <v>107001173</v>
      </c>
      <c r="C312" s="427">
        <f t="shared" si="26"/>
        <v>46022</v>
      </c>
      <c r="D312" s="423" t="s">
        <v>512</v>
      </c>
      <c r="E312" s="423">
        <v>5</v>
      </c>
      <c r="F312" s="429" t="s">
        <v>511</v>
      </c>
      <c r="G312" s="423"/>
      <c r="H312" s="428">
        <f>'4-Отчет за собствения капитал'!G19</f>
        <v>0</v>
      </c>
    </row>
    <row r="313" spans="1:8">
      <c r="A313" s="423" t="str">
        <f t="shared" si="24"/>
        <v>"ЕМКА" АД</v>
      </c>
      <c r="B313" s="423" t="str">
        <f t="shared" si="25"/>
        <v>107001173</v>
      </c>
      <c r="C313" s="427">
        <f t="shared" si="26"/>
        <v>46022</v>
      </c>
      <c r="D313" s="423" t="s">
        <v>514</v>
      </c>
      <c r="E313" s="423">
        <v>5</v>
      </c>
      <c r="F313" s="429" t="s">
        <v>513</v>
      </c>
      <c r="G313" s="423"/>
      <c r="H313" s="428">
        <f>'4-Отчет за собствения капитал'!G20</f>
        <v>0</v>
      </c>
    </row>
    <row r="314" spans="1:8">
      <c r="A314" s="423" t="str">
        <f t="shared" si="24"/>
        <v>"ЕМКА" АД</v>
      </c>
      <c r="B314" s="423" t="str">
        <f t="shared" si="25"/>
        <v>107001173</v>
      </c>
      <c r="C314" s="427">
        <f t="shared" si="26"/>
        <v>46022</v>
      </c>
      <c r="D314" s="423" t="s">
        <v>516</v>
      </c>
      <c r="E314" s="423">
        <v>5</v>
      </c>
      <c r="F314" s="429" t="s">
        <v>515</v>
      </c>
      <c r="G314" s="423"/>
      <c r="H314" s="428">
        <f>'4-Отчет за собствения капитал'!G21</f>
        <v>0</v>
      </c>
    </row>
    <row r="315" spans="1:8">
      <c r="A315" s="423" t="str">
        <f t="shared" si="24"/>
        <v>"ЕМКА" АД</v>
      </c>
      <c r="B315" s="423" t="str">
        <f t="shared" si="25"/>
        <v>107001173</v>
      </c>
      <c r="C315" s="427">
        <f t="shared" si="26"/>
        <v>46022</v>
      </c>
      <c r="D315" s="423" t="s">
        <v>518</v>
      </c>
      <c r="E315" s="423">
        <v>5</v>
      </c>
      <c r="F315" s="429" t="s">
        <v>517</v>
      </c>
      <c r="G315" s="423"/>
      <c r="H315" s="428">
        <f>'4-Отчет за собствения капитал'!G22</f>
        <v>0</v>
      </c>
    </row>
    <row r="316" spans="1:8">
      <c r="A316" s="423" t="str">
        <f t="shared" si="24"/>
        <v>"ЕМКА" АД</v>
      </c>
      <c r="B316" s="423" t="str">
        <f t="shared" si="25"/>
        <v>107001173</v>
      </c>
      <c r="C316" s="427">
        <f t="shared" si="26"/>
        <v>46022</v>
      </c>
      <c r="D316" s="423" t="s">
        <v>520</v>
      </c>
      <c r="E316" s="423">
        <v>5</v>
      </c>
      <c r="F316" s="429" t="s">
        <v>519</v>
      </c>
      <c r="G316" s="423"/>
      <c r="H316" s="428">
        <f>'4-Отчет за собствения капитал'!G23</f>
        <v>0</v>
      </c>
    </row>
    <row r="317" spans="1:8">
      <c r="A317" s="423" t="str">
        <f t="shared" si="24"/>
        <v>"ЕМКА" АД</v>
      </c>
      <c r="B317" s="423" t="str">
        <f t="shared" si="25"/>
        <v>107001173</v>
      </c>
      <c r="C317" s="427">
        <f t="shared" si="26"/>
        <v>46022</v>
      </c>
      <c r="D317" s="423" t="s">
        <v>522</v>
      </c>
      <c r="E317" s="423">
        <v>5</v>
      </c>
      <c r="F317" s="429" t="s">
        <v>521</v>
      </c>
      <c r="G317" s="423"/>
      <c r="H317" s="428">
        <f>'4-Отчет за собствения капитал'!G24</f>
        <v>0</v>
      </c>
    </row>
    <row r="318" spans="1:8">
      <c r="A318" s="423" t="str">
        <f t="shared" si="24"/>
        <v>"ЕМКА" АД</v>
      </c>
      <c r="B318" s="423" t="str">
        <f t="shared" si="25"/>
        <v>107001173</v>
      </c>
      <c r="C318" s="427">
        <f t="shared" si="26"/>
        <v>46022</v>
      </c>
      <c r="D318" s="423" t="s">
        <v>524</v>
      </c>
      <c r="E318" s="423">
        <v>5</v>
      </c>
      <c r="F318" s="429" t="s">
        <v>523</v>
      </c>
      <c r="G318" s="423"/>
      <c r="H318" s="428">
        <f>'4-Отчет за собствения капитал'!G25</f>
        <v>0</v>
      </c>
    </row>
    <row r="319" spans="1:8">
      <c r="A319" s="423" t="str">
        <f t="shared" si="24"/>
        <v>"ЕМКА" АД</v>
      </c>
      <c r="B319" s="423" t="str">
        <f t="shared" si="25"/>
        <v>107001173</v>
      </c>
      <c r="C319" s="427">
        <f t="shared" si="26"/>
        <v>46022</v>
      </c>
      <c r="D319" s="423" t="s">
        <v>526</v>
      </c>
      <c r="E319" s="423">
        <v>5</v>
      </c>
      <c r="F319" s="429" t="s">
        <v>525</v>
      </c>
      <c r="G319" s="423"/>
      <c r="H319" s="428">
        <f>'4-Отчет за собствения капитал'!G26</f>
        <v>0</v>
      </c>
    </row>
    <row r="320" spans="1:8">
      <c r="A320" s="423" t="str">
        <f t="shared" si="24"/>
        <v>"ЕМКА" АД</v>
      </c>
      <c r="B320" s="423" t="str">
        <f t="shared" si="25"/>
        <v>107001173</v>
      </c>
      <c r="C320" s="427">
        <f t="shared" si="26"/>
        <v>46022</v>
      </c>
      <c r="D320" s="423" t="s">
        <v>527</v>
      </c>
      <c r="E320" s="423">
        <v>5</v>
      </c>
      <c r="F320" s="429" t="s">
        <v>521</v>
      </c>
      <c r="G320" s="423"/>
      <c r="H320" s="428">
        <f>'4-Отчет за собствения капитал'!G27</f>
        <v>0</v>
      </c>
    </row>
    <row r="321" spans="1:8">
      <c r="A321" s="423" t="str">
        <f t="shared" si="24"/>
        <v>"ЕМКА" АД</v>
      </c>
      <c r="B321" s="423" t="str">
        <f t="shared" si="25"/>
        <v>107001173</v>
      </c>
      <c r="C321" s="427">
        <f t="shared" si="26"/>
        <v>46022</v>
      </c>
      <c r="D321" s="423" t="s">
        <v>528</v>
      </c>
      <c r="E321" s="423">
        <v>5</v>
      </c>
      <c r="F321" s="429" t="s">
        <v>523</v>
      </c>
      <c r="G321" s="423"/>
      <c r="H321" s="428">
        <f>'4-Отчет за собствения капитал'!G28</f>
        <v>0</v>
      </c>
    </row>
    <row r="322" spans="1:8">
      <c r="A322" s="423" t="str">
        <f t="shared" si="24"/>
        <v>"ЕМКА" АД</v>
      </c>
      <c r="B322" s="423" t="str">
        <f t="shared" si="25"/>
        <v>107001173</v>
      </c>
      <c r="C322" s="427">
        <f t="shared" si="26"/>
        <v>46022</v>
      </c>
      <c r="D322" s="423" t="s">
        <v>530</v>
      </c>
      <c r="E322" s="423">
        <v>5</v>
      </c>
      <c r="F322" s="429" t="s">
        <v>529</v>
      </c>
      <c r="G322" s="423"/>
      <c r="H322" s="428">
        <f>'4-Отчет за собствения капитал'!G29</f>
        <v>0</v>
      </c>
    </row>
    <row r="323" spans="1:8">
      <c r="A323" s="423" t="str">
        <f t="shared" si="24"/>
        <v>"ЕМКА" АД</v>
      </c>
      <c r="B323" s="423" t="str">
        <f t="shared" si="25"/>
        <v>107001173</v>
      </c>
      <c r="C323" s="427">
        <f t="shared" si="26"/>
        <v>46022</v>
      </c>
      <c r="D323" s="423" t="s">
        <v>532</v>
      </c>
      <c r="E323" s="423">
        <v>5</v>
      </c>
      <c r="F323" s="429" t="s">
        <v>531</v>
      </c>
      <c r="G323" s="423"/>
      <c r="H323" s="428">
        <f>'4-Отчет за собствения капитал'!G30</f>
        <v>0</v>
      </c>
    </row>
    <row r="324" spans="1:8">
      <c r="A324" s="423" t="str">
        <f t="shared" si="24"/>
        <v>"ЕМКА" АД</v>
      </c>
      <c r="B324" s="423" t="str">
        <f t="shared" si="25"/>
        <v>107001173</v>
      </c>
      <c r="C324" s="427">
        <f t="shared" si="26"/>
        <v>46022</v>
      </c>
      <c r="D324" s="423" t="s">
        <v>534</v>
      </c>
      <c r="E324" s="423">
        <v>5</v>
      </c>
      <c r="F324" s="429" t="s">
        <v>533</v>
      </c>
      <c r="G324" s="423"/>
      <c r="H324" s="428">
        <f>'4-Отчет за собствения капитал'!G31</f>
        <v>0</v>
      </c>
    </row>
    <row r="325" spans="1:8">
      <c r="A325" s="423" t="str">
        <f t="shared" si="24"/>
        <v>"ЕМКА" АД</v>
      </c>
      <c r="B325" s="423" t="str">
        <f t="shared" si="25"/>
        <v>107001173</v>
      </c>
      <c r="C325" s="427">
        <f t="shared" si="26"/>
        <v>46022</v>
      </c>
      <c r="D325" s="423" t="s">
        <v>536</v>
      </c>
      <c r="E325" s="423">
        <v>5</v>
      </c>
      <c r="F325" s="429" t="s">
        <v>535</v>
      </c>
      <c r="G325" s="423"/>
      <c r="H325" s="428">
        <f>'4-Отчет за собствения капитал'!G32</f>
        <v>0</v>
      </c>
    </row>
    <row r="326" spans="1:8">
      <c r="A326" s="423" t="str">
        <f t="shared" si="24"/>
        <v>"ЕМКА" АД</v>
      </c>
      <c r="B326" s="423" t="str">
        <f t="shared" si="25"/>
        <v>107001173</v>
      </c>
      <c r="C326" s="427">
        <f t="shared" si="26"/>
        <v>46022</v>
      </c>
      <c r="D326" s="423" t="s">
        <v>538</v>
      </c>
      <c r="E326" s="423">
        <v>5</v>
      </c>
      <c r="F326" s="429" t="s">
        <v>537</v>
      </c>
      <c r="G326" s="423"/>
      <c r="H326" s="428">
        <f>'4-Отчет за собствения капитал'!G33</f>
        <v>0</v>
      </c>
    </row>
    <row r="327" spans="1:8">
      <c r="A327" s="423" t="str">
        <f t="shared" si="24"/>
        <v>"ЕМКА" АД</v>
      </c>
      <c r="B327" s="423" t="str">
        <f t="shared" si="25"/>
        <v>107001173</v>
      </c>
      <c r="C327" s="427">
        <f t="shared" si="26"/>
        <v>46022</v>
      </c>
      <c r="D327" s="423" t="s">
        <v>540</v>
      </c>
      <c r="E327" s="423">
        <v>5</v>
      </c>
      <c r="F327" s="429" t="s">
        <v>539</v>
      </c>
      <c r="G327" s="423"/>
      <c r="H327" s="428">
        <f>'4-Отчет за собствения капитал'!G34</f>
        <v>0</v>
      </c>
    </row>
    <row r="328" spans="1:8">
      <c r="A328" s="423" t="str">
        <f t="shared" si="24"/>
        <v>"ЕМКА" АД</v>
      </c>
      <c r="B328" s="423" t="str">
        <f t="shared" si="25"/>
        <v>107001173</v>
      </c>
      <c r="C328" s="427">
        <f t="shared" si="26"/>
        <v>46022</v>
      </c>
      <c r="D328" s="423" t="s">
        <v>500</v>
      </c>
      <c r="E328" s="423">
        <v>6</v>
      </c>
      <c r="F328" s="429" t="s">
        <v>499</v>
      </c>
      <c r="G328" s="423"/>
      <c r="H328" s="428">
        <f>'4-Отчет за собствения капитал'!H13</f>
        <v>0</v>
      </c>
    </row>
    <row r="329" spans="1:8">
      <c r="A329" s="423" t="str">
        <f t="shared" si="24"/>
        <v>"ЕМКА" АД</v>
      </c>
      <c r="B329" s="423" t="str">
        <f t="shared" si="25"/>
        <v>107001173</v>
      </c>
      <c r="C329" s="427">
        <f t="shared" si="26"/>
        <v>46022</v>
      </c>
      <c r="D329" s="423" t="s">
        <v>502</v>
      </c>
      <c r="E329" s="423">
        <v>6</v>
      </c>
      <c r="F329" s="429" t="s">
        <v>501</v>
      </c>
      <c r="G329" s="423"/>
      <c r="H329" s="428">
        <f>'4-Отчет за собствения капитал'!H14</f>
        <v>0</v>
      </c>
    </row>
    <row r="330" spans="1:8">
      <c r="A330" s="423" t="str">
        <f t="shared" si="24"/>
        <v>"ЕМКА" АД</v>
      </c>
      <c r="B330" s="423" t="str">
        <f t="shared" si="25"/>
        <v>107001173</v>
      </c>
      <c r="C330" s="427">
        <f t="shared" si="26"/>
        <v>46022</v>
      </c>
      <c r="D330" s="423" t="s">
        <v>504</v>
      </c>
      <c r="E330" s="423">
        <v>6</v>
      </c>
      <c r="F330" s="429" t="s">
        <v>503</v>
      </c>
      <c r="G330" s="423"/>
      <c r="H330" s="428">
        <f>'4-Отчет за собствения капитал'!H15</f>
        <v>0</v>
      </c>
    </row>
    <row r="331" spans="1:8">
      <c r="A331" s="423" t="str">
        <f t="shared" si="24"/>
        <v>"ЕМКА" АД</v>
      </c>
      <c r="B331" s="423" t="str">
        <f t="shared" si="25"/>
        <v>107001173</v>
      </c>
      <c r="C331" s="427">
        <f t="shared" si="26"/>
        <v>46022</v>
      </c>
      <c r="D331" s="423" t="s">
        <v>506</v>
      </c>
      <c r="E331" s="423">
        <v>6</v>
      </c>
      <c r="F331" s="429" t="s">
        <v>505</v>
      </c>
      <c r="G331" s="423"/>
      <c r="H331" s="428">
        <f>'4-Отчет за собствения капитал'!H16</f>
        <v>0</v>
      </c>
    </row>
    <row r="332" spans="1:8">
      <c r="A332" s="423" t="str">
        <f t="shared" si="24"/>
        <v>"ЕМКА" АД</v>
      </c>
      <c r="B332" s="423" t="str">
        <f t="shared" si="25"/>
        <v>107001173</v>
      </c>
      <c r="C332" s="427">
        <f t="shared" si="26"/>
        <v>46022</v>
      </c>
      <c r="D332" s="423" t="s">
        <v>508</v>
      </c>
      <c r="E332" s="423">
        <v>6</v>
      </c>
      <c r="F332" s="429" t="s">
        <v>507</v>
      </c>
      <c r="G332" s="423"/>
      <c r="H332" s="428">
        <f>'4-Отчет за собствения капитал'!H17</f>
        <v>0</v>
      </c>
    </row>
    <row r="333" spans="1:8">
      <c r="A333" s="423" t="str">
        <f t="shared" si="24"/>
        <v>"ЕМКА" АД</v>
      </c>
      <c r="B333" s="423" t="str">
        <f t="shared" si="25"/>
        <v>107001173</v>
      </c>
      <c r="C333" s="427">
        <f t="shared" si="26"/>
        <v>46022</v>
      </c>
      <c r="D333" s="423" t="s">
        <v>510</v>
      </c>
      <c r="E333" s="423">
        <v>6</v>
      </c>
      <c r="F333" s="429" t="s">
        <v>509</v>
      </c>
      <c r="G333" s="423"/>
      <c r="H333" s="428">
        <f>'4-Отчет за собствения капитал'!H18</f>
        <v>0</v>
      </c>
    </row>
    <row r="334" spans="1:8">
      <c r="A334" s="423" t="str">
        <f t="shared" si="24"/>
        <v>"ЕМКА" АД</v>
      </c>
      <c r="B334" s="423" t="str">
        <f t="shared" si="25"/>
        <v>107001173</v>
      </c>
      <c r="C334" s="427">
        <f t="shared" si="26"/>
        <v>46022</v>
      </c>
      <c r="D334" s="423" t="s">
        <v>512</v>
      </c>
      <c r="E334" s="423">
        <v>6</v>
      </c>
      <c r="F334" s="429" t="s">
        <v>511</v>
      </c>
      <c r="G334" s="423"/>
      <c r="H334" s="428">
        <f>'4-Отчет за собствения капитал'!H19</f>
        <v>0</v>
      </c>
    </row>
    <row r="335" spans="1:8">
      <c r="A335" s="423" t="str">
        <f t="shared" si="24"/>
        <v>"ЕМКА" АД</v>
      </c>
      <c r="B335" s="423" t="str">
        <f t="shared" si="25"/>
        <v>107001173</v>
      </c>
      <c r="C335" s="427">
        <f t="shared" si="26"/>
        <v>46022</v>
      </c>
      <c r="D335" s="423" t="s">
        <v>514</v>
      </c>
      <c r="E335" s="423">
        <v>6</v>
      </c>
      <c r="F335" s="429" t="s">
        <v>513</v>
      </c>
      <c r="G335" s="423"/>
      <c r="H335" s="428">
        <f>'4-Отчет за собствения капитал'!H20</f>
        <v>0</v>
      </c>
    </row>
    <row r="336" spans="1:8">
      <c r="A336" s="423" t="str">
        <f t="shared" si="24"/>
        <v>"ЕМКА" АД</v>
      </c>
      <c r="B336" s="423" t="str">
        <f t="shared" si="25"/>
        <v>107001173</v>
      </c>
      <c r="C336" s="427">
        <f t="shared" si="26"/>
        <v>46022</v>
      </c>
      <c r="D336" s="423" t="s">
        <v>516</v>
      </c>
      <c r="E336" s="423">
        <v>6</v>
      </c>
      <c r="F336" s="429" t="s">
        <v>515</v>
      </c>
      <c r="G336" s="423"/>
      <c r="H336" s="428">
        <f>'4-Отчет за собствения капитал'!H21</f>
        <v>0</v>
      </c>
    </row>
    <row r="337" spans="1:8">
      <c r="A337" s="423" t="str">
        <f t="shared" si="24"/>
        <v>"ЕМКА" АД</v>
      </c>
      <c r="B337" s="423" t="str">
        <f t="shared" si="25"/>
        <v>107001173</v>
      </c>
      <c r="C337" s="427">
        <f t="shared" si="26"/>
        <v>46022</v>
      </c>
      <c r="D337" s="423" t="s">
        <v>518</v>
      </c>
      <c r="E337" s="423">
        <v>6</v>
      </c>
      <c r="F337" s="429" t="s">
        <v>517</v>
      </c>
      <c r="G337" s="423"/>
      <c r="H337" s="428">
        <f>'4-Отчет за собствения капитал'!H22</f>
        <v>0</v>
      </c>
    </row>
    <row r="338" spans="1:8">
      <c r="A338" s="423" t="str">
        <f t="shared" si="24"/>
        <v>"ЕМКА" АД</v>
      </c>
      <c r="B338" s="423" t="str">
        <f t="shared" si="25"/>
        <v>107001173</v>
      </c>
      <c r="C338" s="427">
        <f t="shared" si="26"/>
        <v>46022</v>
      </c>
      <c r="D338" s="423" t="s">
        <v>520</v>
      </c>
      <c r="E338" s="423">
        <v>6</v>
      </c>
      <c r="F338" s="429" t="s">
        <v>519</v>
      </c>
      <c r="G338" s="423"/>
      <c r="H338" s="428">
        <f>'4-Отчет за собствения капитал'!H23</f>
        <v>0</v>
      </c>
    </row>
    <row r="339" spans="1:8">
      <c r="A339" s="423" t="str">
        <f t="shared" si="24"/>
        <v>"ЕМКА" АД</v>
      </c>
      <c r="B339" s="423" t="str">
        <f t="shared" si="25"/>
        <v>107001173</v>
      </c>
      <c r="C339" s="427">
        <f t="shared" si="26"/>
        <v>46022</v>
      </c>
      <c r="D339" s="423" t="s">
        <v>522</v>
      </c>
      <c r="E339" s="423">
        <v>6</v>
      </c>
      <c r="F339" s="429" t="s">
        <v>521</v>
      </c>
      <c r="G339" s="423"/>
      <c r="H339" s="428">
        <f>'4-Отчет за собствения капитал'!H24</f>
        <v>0</v>
      </c>
    </row>
    <row r="340" spans="1:8">
      <c r="A340" s="423" t="str">
        <f t="shared" si="24"/>
        <v>"ЕМКА" АД</v>
      </c>
      <c r="B340" s="423" t="str">
        <f t="shared" si="25"/>
        <v>107001173</v>
      </c>
      <c r="C340" s="427">
        <f t="shared" si="26"/>
        <v>46022</v>
      </c>
      <c r="D340" s="423" t="s">
        <v>524</v>
      </c>
      <c r="E340" s="423">
        <v>6</v>
      </c>
      <c r="F340" s="429" t="s">
        <v>523</v>
      </c>
      <c r="G340" s="423"/>
      <c r="H340" s="428">
        <f>'4-Отчет за собствения капитал'!H25</f>
        <v>0</v>
      </c>
    </row>
    <row r="341" spans="1:8">
      <c r="A341" s="423" t="str">
        <f t="shared" si="24"/>
        <v>"ЕМКА" АД</v>
      </c>
      <c r="B341" s="423" t="str">
        <f t="shared" si="25"/>
        <v>107001173</v>
      </c>
      <c r="C341" s="427">
        <f t="shared" si="26"/>
        <v>46022</v>
      </c>
      <c r="D341" s="423" t="s">
        <v>526</v>
      </c>
      <c r="E341" s="423">
        <v>6</v>
      </c>
      <c r="F341" s="429" t="s">
        <v>525</v>
      </c>
      <c r="G341" s="423"/>
      <c r="H341" s="428">
        <f>'4-Отчет за собствения капитал'!H26</f>
        <v>0</v>
      </c>
    </row>
    <row r="342" spans="1:8">
      <c r="A342" s="423" t="str">
        <f t="shared" si="24"/>
        <v>"ЕМКА" АД</v>
      </c>
      <c r="B342" s="423" t="str">
        <f t="shared" si="25"/>
        <v>107001173</v>
      </c>
      <c r="C342" s="427">
        <f t="shared" si="26"/>
        <v>46022</v>
      </c>
      <c r="D342" s="423" t="s">
        <v>527</v>
      </c>
      <c r="E342" s="423">
        <v>6</v>
      </c>
      <c r="F342" s="429" t="s">
        <v>521</v>
      </c>
      <c r="G342" s="423"/>
      <c r="H342" s="428">
        <f>'4-Отчет за собствения капитал'!H27</f>
        <v>0</v>
      </c>
    </row>
    <row r="343" spans="1:8">
      <c r="A343" s="423" t="str">
        <f t="shared" si="24"/>
        <v>"ЕМКА" АД</v>
      </c>
      <c r="B343" s="423" t="str">
        <f t="shared" si="25"/>
        <v>107001173</v>
      </c>
      <c r="C343" s="427">
        <f t="shared" si="26"/>
        <v>46022</v>
      </c>
      <c r="D343" s="423" t="s">
        <v>528</v>
      </c>
      <c r="E343" s="423">
        <v>6</v>
      </c>
      <c r="F343" s="429" t="s">
        <v>523</v>
      </c>
      <c r="G343" s="423"/>
      <c r="H343" s="428">
        <f>'4-Отчет за собствения капитал'!H28</f>
        <v>0</v>
      </c>
    </row>
    <row r="344" spans="1:8">
      <c r="A344" s="423" t="str">
        <f t="shared" si="24"/>
        <v>"ЕМКА" АД</v>
      </c>
      <c r="B344" s="423" t="str">
        <f t="shared" si="25"/>
        <v>107001173</v>
      </c>
      <c r="C344" s="427">
        <f t="shared" si="26"/>
        <v>46022</v>
      </c>
      <c r="D344" s="423" t="s">
        <v>530</v>
      </c>
      <c r="E344" s="423">
        <v>6</v>
      </c>
      <c r="F344" s="429" t="s">
        <v>529</v>
      </c>
      <c r="G344" s="423"/>
      <c r="H344" s="428">
        <f>'4-Отчет за собствения капитал'!H29</f>
        <v>0</v>
      </c>
    </row>
    <row r="345" spans="1:8">
      <c r="A345" s="423" t="str">
        <f t="shared" si="24"/>
        <v>"ЕМКА" АД</v>
      </c>
      <c r="B345" s="423" t="str">
        <f t="shared" si="25"/>
        <v>107001173</v>
      </c>
      <c r="C345" s="427">
        <f t="shared" si="26"/>
        <v>46022</v>
      </c>
      <c r="D345" s="423" t="s">
        <v>532</v>
      </c>
      <c r="E345" s="423">
        <v>6</v>
      </c>
      <c r="F345" s="429" t="s">
        <v>531</v>
      </c>
      <c r="G345" s="423"/>
      <c r="H345" s="428">
        <f>'4-Отчет за собствения капитал'!H30</f>
        <v>0</v>
      </c>
    </row>
    <row r="346" spans="1:8">
      <c r="A346" s="423" t="str">
        <f t="shared" ref="A346:A409" si="27">pdeName</f>
        <v>"ЕМКА" АД</v>
      </c>
      <c r="B346" s="423" t="str">
        <f t="shared" ref="B346:B409" si="28">pdeBulstat</f>
        <v>107001173</v>
      </c>
      <c r="C346" s="427">
        <f t="shared" ref="C346:C409" si="29">endDate</f>
        <v>46022</v>
      </c>
      <c r="D346" s="423" t="s">
        <v>534</v>
      </c>
      <c r="E346" s="423">
        <v>6</v>
      </c>
      <c r="F346" s="429" t="s">
        <v>533</v>
      </c>
      <c r="G346" s="423"/>
      <c r="H346" s="428">
        <f>'4-Отчет за собствения капитал'!H31</f>
        <v>0</v>
      </c>
    </row>
    <row r="347" spans="1:8">
      <c r="A347" s="423" t="str">
        <f t="shared" si="27"/>
        <v>"ЕМКА" АД</v>
      </c>
      <c r="B347" s="423" t="str">
        <f t="shared" si="28"/>
        <v>107001173</v>
      </c>
      <c r="C347" s="427">
        <f t="shared" si="29"/>
        <v>46022</v>
      </c>
      <c r="D347" s="423" t="s">
        <v>536</v>
      </c>
      <c r="E347" s="423">
        <v>6</v>
      </c>
      <c r="F347" s="429" t="s">
        <v>535</v>
      </c>
      <c r="G347" s="423"/>
      <c r="H347" s="428">
        <f>'4-Отчет за собствения капитал'!H32</f>
        <v>0</v>
      </c>
    </row>
    <row r="348" spans="1:8">
      <c r="A348" s="423" t="str">
        <f t="shared" si="27"/>
        <v>"ЕМКА" АД</v>
      </c>
      <c r="B348" s="423" t="str">
        <f t="shared" si="28"/>
        <v>107001173</v>
      </c>
      <c r="C348" s="427">
        <f t="shared" si="29"/>
        <v>46022</v>
      </c>
      <c r="D348" s="423" t="s">
        <v>538</v>
      </c>
      <c r="E348" s="423">
        <v>6</v>
      </c>
      <c r="F348" s="429" t="s">
        <v>537</v>
      </c>
      <c r="G348" s="423"/>
      <c r="H348" s="428">
        <f>'4-Отчет за собствения капитал'!H33</f>
        <v>0</v>
      </c>
    </row>
    <row r="349" spans="1:8">
      <c r="A349" s="423" t="str">
        <f t="shared" si="27"/>
        <v>"ЕМКА" АД</v>
      </c>
      <c r="B349" s="423" t="str">
        <f t="shared" si="28"/>
        <v>107001173</v>
      </c>
      <c r="C349" s="427">
        <f t="shared" si="29"/>
        <v>46022</v>
      </c>
      <c r="D349" s="423" t="s">
        <v>540</v>
      </c>
      <c r="E349" s="423">
        <v>6</v>
      </c>
      <c r="F349" s="429" t="s">
        <v>539</v>
      </c>
      <c r="G349" s="423"/>
      <c r="H349" s="428">
        <f>'4-Отчет за собствения капитал'!H34</f>
        <v>0</v>
      </c>
    </row>
    <row r="350" spans="1:8">
      <c r="A350" s="423" t="str">
        <f t="shared" si="27"/>
        <v>"ЕМКА" АД</v>
      </c>
      <c r="B350" s="423" t="str">
        <f t="shared" si="28"/>
        <v>107001173</v>
      </c>
      <c r="C350" s="427">
        <f t="shared" si="29"/>
        <v>46022</v>
      </c>
      <c r="D350" s="423" t="s">
        <v>500</v>
      </c>
      <c r="E350" s="423">
        <v>7</v>
      </c>
      <c r="F350" s="429" t="s">
        <v>499</v>
      </c>
      <c r="G350" s="423"/>
      <c r="H350" s="428">
        <f>'4-Отчет за собствения капитал'!I13</f>
        <v>18441</v>
      </c>
    </row>
    <row r="351" spans="1:8">
      <c r="A351" s="423" t="str">
        <f t="shared" si="27"/>
        <v>"ЕМКА" АД</v>
      </c>
      <c r="B351" s="423" t="str">
        <f t="shared" si="28"/>
        <v>107001173</v>
      </c>
      <c r="C351" s="427">
        <f t="shared" si="29"/>
        <v>46022</v>
      </c>
      <c r="D351" s="423" t="s">
        <v>502</v>
      </c>
      <c r="E351" s="423">
        <v>7</v>
      </c>
      <c r="F351" s="429" t="s">
        <v>501</v>
      </c>
      <c r="G351" s="423"/>
      <c r="H351" s="428">
        <f>'4-Отчет за собствения капитал'!I14</f>
        <v>0</v>
      </c>
    </row>
    <row r="352" spans="1:8">
      <c r="A352" s="423" t="str">
        <f t="shared" si="27"/>
        <v>"ЕМКА" АД</v>
      </c>
      <c r="B352" s="423" t="str">
        <f t="shared" si="28"/>
        <v>107001173</v>
      </c>
      <c r="C352" s="427">
        <f t="shared" si="29"/>
        <v>46022</v>
      </c>
      <c r="D352" s="423" t="s">
        <v>504</v>
      </c>
      <c r="E352" s="423">
        <v>7</v>
      </c>
      <c r="F352" s="429" t="s">
        <v>503</v>
      </c>
      <c r="G352" s="423"/>
      <c r="H352" s="428">
        <f>'4-Отчет за собствения капитал'!I15</f>
        <v>0</v>
      </c>
    </row>
    <row r="353" spans="1:8">
      <c r="A353" s="423" t="str">
        <f t="shared" si="27"/>
        <v>"ЕМКА" АД</v>
      </c>
      <c r="B353" s="423" t="str">
        <f t="shared" si="28"/>
        <v>107001173</v>
      </c>
      <c r="C353" s="427">
        <f t="shared" si="29"/>
        <v>46022</v>
      </c>
      <c r="D353" s="423" t="s">
        <v>506</v>
      </c>
      <c r="E353" s="423">
        <v>7</v>
      </c>
      <c r="F353" s="429" t="s">
        <v>505</v>
      </c>
      <c r="G353" s="423"/>
      <c r="H353" s="428">
        <f>'4-Отчет за собствения капитал'!I16</f>
        <v>0</v>
      </c>
    </row>
    <row r="354" spans="1:8">
      <c r="A354" s="423" t="str">
        <f t="shared" si="27"/>
        <v>"ЕМКА" АД</v>
      </c>
      <c r="B354" s="423" t="str">
        <f t="shared" si="28"/>
        <v>107001173</v>
      </c>
      <c r="C354" s="427">
        <f t="shared" si="29"/>
        <v>46022</v>
      </c>
      <c r="D354" s="423" t="s">
        <v>508</v>
      </c>
      <c r="E354" s="423">
        <v>7</v>
      </c>
      <c r="F354" s="429" t="s">
        <v>507</v>
      </c>
      <c r="G354" s="423"/>
      <c r="H354" s="428">
        <f>'4-Отчет за собствения капитал'!I17</f>
        <v>18441</v>
      </c>
    </row>
    <row r="355" spans="1:8">
      <c r="A355" s="423" t="str">
        <f t="shared" si="27"/>
        <v>"ЕМКА" АД</v>
      </c>
      <c r="B355" s="423" t="str">
        <f t="shared" si="28"/>
        <v>107001173</v>
      </c>
      <c r="C355" s="427">
        <f t="shared" si="29"/>
        <v>46022</v>
      </c>
      <c r="D355" s="423" t="s">
        <v>510</v>
      </c>
      <c r="E355" s="423">
        <v>7</v>
      </c>
      <c r="F355" s="429" t="s">
        <v>509</v>
      </c>
      <c r="G355" s="423"/>
      <c r="H355" s="428">
        <f>'4-Отчет за собствения капитал'!I18</f>
        <v>9996</v>
      </c>
    </row>
    <row r="356" spans="1:8">
      <c r="A356" s="423" t="str">
        <f t="shared" si="27"/>
        <v>"ЕМКА" АД</v>
      </c>
      <c r="B356" s="423" t="str">
        <f t="shared" si="28"/>
        <v>107001173</v>
      </c>
      <c r="C356" s="427">
        <f t="shared" si="29"/>
        <v>46022</v>
      </c>
      <c r="D356" s="423" t="s">
        <v>512</v>
      </c>
      <c r="E356" s="423">
        <v>7</v>
      </c>
      <c r="F356" s="429" t="s">
        <v>511</v>
      </c>
      <c r="G356" s="423"/>
      <c r="H356" s="428">
        <f>'4-Отчет за собствения капитал'!I19</f>
        <v>-3655</v>
      </c>
    </row>
    <row r="357" spans="1:8">
      <c r="A357" s="423" t="str">
        <f t="shared" si="27"/>
        <v>"ЕМКА" АД</v>
      </c>
      <c r="B357" s="423" t="str">
        <f t="shared" si="28"/>
        <v>107001173</v>
      </c>
      <c r="C357" s="427">
        <f t="shared" si="29"/>
        <v>46022</v>
      </c>
      <c r="D357" s="423" t="s">
        <v>514</v>
      </c>
      <c r="E357" s="423">
        <v>7</v>
      </c>
      <c r="F357" s="429" t="s">
        <v>513</v>
      </c>
      <c r="G357" s="423"/>
      <c r="H357" s="428">
        <f>'4-Отчет за собствения капитал'!I20</f>
        <v>-3655</v>
      </c>
    </row>
    <row r="358" spans="1:8">
      <c r="A358" s="423" t="str">
        <f t="shared" si="27"/>
        <v>"ЕМКА" АД</v>
      </c>
      <c r="B358" s="423" t="str">
        <f t="shared" si="28"/>
        <v>107001173</v>
      </c>
      <c r="C358" s="427">
        <f t="shared" si="29"/>
        <v>46022</v>
      </c>
      <c r="D358" s="423" t="s">
        <v>516</v>
      </c>
      <c r="E358" s="423">
        <v>7</v>
      </c>
      <c r="F358" s="429" t="s">
        <v>515</v>
      </c>
      <c r="G358" s="423"/>
      <c r="H358" s="428">
        <f>'4-Отчет за собствения капитал'!I21</f>
        <v>0</v>
      </c>
    </row>
    <row r="359" spans="1:8">
      <c r="A359" s="423" t="str">
        <f t="shared" si="27"/>
        <v>"ЕМКА" АД</v>
      </c>
      <c r="B359" s="423" t="str">
        <f t="shared" si="28"/>
        <v>107001173</v>
      </c>
      <c r="C359" s="427">
        <f t="shared" si="29"/>
        <v>46022</v>
      </c>
      <c r="D359" s="423" t="s">
        <v>518</v>
      </c>
      <c r="E359" s="423">
        <v>7</v>
      </c>
      <c r="F359" s="429" t="s">
        <v>517</v>
      </c>
      <c r="G359" s="423"/>
      <c r="H359" s="428">
        <f>'4-Отчет за собствения капитал'!I22</f>
        <v>0</v>
      </c>
    </row>
    <row r="360" spans="1:8">
      <c r="A360" s="423" t="str">
        <f t="shared" si="27"/>
        <v>"ЕМКА" АД</v>
      </c>
      <c r="B360" s="423" t="str">
        <f t="shared" si="28"/>
        <v>107001173</v>
      </c>
      <c r="C360" s="427">
        <f t="shared" si="29"/>
        <v>46022</v>
      </c>
      <c r="D360" s="423" t="s">
        <v>520</v>
      </c>
      <c r="E360" s="423">
        <v>7</v>
      </c>
      <c r="F360" s="429" t="s">
        <v>519</v>
      </c>
      <c r="G360" s="423"/>
      <c r="H360" s="428">
        <f>'4-Отчет за собствения капитал'!I23</f>
        <v>0</v>
      </c>
    </row>
    <row r="361" spans="1:8">
      <c r="A361" s="423" t="str">
        <f t="shared" si="27"/>
        <v>"ЕМКА" АД</v>
      </c>
      <c r="B361" s="423" t="str">
        <f t="shared" si="28"/>
        <v>107001173</v>
      </c>
      <c r="C361" s="427">
        <f t="shared" si="29"/>
        <v>46022</v>
      </c>
      <c r="D361" s="423" t="s">
        <v>522</v>
      </c>
      <c r="E361" s="423">
        <v>7</v>
      </c>
      <c r="F361" s="429" t="s">
        <v>521</v>
      </c>
      <c r="G361" s="423"/>
      <c r="H361" s="428">
        <f>'4-Отчет за собствения капитал'!I24</f>
        <v>0</v>
      </c>
    </row>
    <row r="362" spans="1:8">
      <c r="A362" s="423" t="str">
        <f t="shared" si="27"/>
        <v>"ЕМКА" АД</v>
      </c>
      <c r="B362" s="423" t="str">
        <f t="shared" si="28"/>
        <v>107001173</v>
      </c>
      <c r="C362" s="427">
        <f t="shared" si="29"/>
        <v>46022</v>
      </c>
      <c r="D362" s="423" t="s">
        <v>524</v>
      </c>
      <c r="E362" s="423">
        <v>7</v>
      </c>
      <c r="F362" s="429" t="s">
        <v>523</v>
      </c>
      <c r="G362" s="423"/>
      <c r="H362" s="428">
        <f>'4-Отчет за собствения капитал'!I25</f>
        <v>0</v>
      </c>
    </row>
    <row r="363" spans="1:8">
      <c r="A363" s="423" t="str">
        <f t="shared" si="27"/>
        <v>"ЕМКА" АД</v>
      </c>
      <c r="B363" s="423" t="str">
        <f t="shared" si="28"/>
        <v>107001173</v>
      </c>
      <c r="C363" s="427">
        <f t="shared" si="29"/>
        <v>46022</v>
      </c>
      <c r="D363" s="423" t="s">
        <v>526</v>
      </c>
      <c r="E363" s="423">
        <v>7</v>
      </c>
      <c r="F363" s="429" t="s">
        <v>525</v>
      </c>
      <c r="G363" s="423"/>
      <c r="H363" s="428">
        <f>'4-Отчет за собствения капитал'!I26</f>
        <v>0</v>
      </c>
    </row>
    <row r="364" spans="1:8">
      <c r="A364" s="423" t="str">
        <f t="shared" si="27"/>
        <v>"ЕМКА" АД</v>
      </c>
      <c r="B364" s="423" t="str">
        <f t="shared" si="28"/>
        <v>107001173</v>
      </c>
      <c r="C364" s="427">
        <f t="shared" si="29"/>
        <v>46022</v>
      </c>
      <c r="D364" s="423" t="s">
        <v>527</v>
      </c>
      <c r="E364" s="423">
        <v>7</v>
      </c>
      <c r="F364" s="429" t="s">
        <v>521</v>
      </c>
      <c r="G364" s="423"/>
      <c r="H364" s="428">
        <f>'4-Отчет за собствения капитал'!I27</f>
        <v>0</v>
      </c>
    </row>
    <row r="365" spans="1:8">
      <c r="A365" s="423" t="str">
        <f t="shared" si="27"/>
        <v>"ЕМКА" АД</v>
      </c>
      <c r="B365" s="423" t="str">
        <f t="shared" si="28"/>
        <v>107001173</v>
      </c>
      <c r="C365" s="427">
        <f t="shared" si="29"/>
        <v>46022</v>
      </c>
      <c r="D365" s="423" t="s">
        <v>528</v>
      </c>
      <c r="E365" s="423">
        <v>7</v>
      </c>
      <c r="F365" s="429" t="s">
        <v>523</v>
      </c>
      <c r="G365" s="423"/>
      <c r="H365" s="428">
        <f>'4-Отчет за собствения капитал'!I28</f>
        <v>0</v>
      </c>
    </row>
    <row r="366" spans="1:8">
      <c r="A366" s="423" t="str">
        <f t="shared" si="27"/>
        <v>"ЕМКА" АД</v>
      </c>
      <c r="B366" s="423" t="str">
        <f t="shared" si="28"/>
        <v>107001173</v>
      </c>
      <c r="C366" s="427">
        <f t="shared" si="29"/>
        <v>46022</v>
      </c>
      <c r="D366" s="423" t="s">
        <v>530</v>
      </c>
      <c r="E366" s="423">
        <v>7</v>
      </c>
      <c r="F366" s="429" t="s">
        <v>529</v>
      </c>
      <c r="G366" s="423"/>
      <c r="H366" s="428">
        <f>'4-Отчет за собствения капитал'!I29</f>
        <v>0</v>
      </c>
    </row>
    <row r="367" spans="1:8">
      <c r="A367" s="423" t="str">
        <f t="shared" si="27"/>
        <v>"ЕМКА" АД</v>
      </c>
      <c r="B367" s="423" t="str">
        <f t="shared" si="28"/>
        <v>107001173</v>
      </c>
      <c r="C367" s="427">
        <f t="shared" si="29"/>
        <v>46022</v>
      </c>
      <c r="D367" s="423" t="s">
        <v>532</v>
      </c>
      <c r="E367" s="423">
        <v>7</v>
      </c>
      <c r="F367" s="429" t="s">
        <v>531</v>
      </c>
      <c r="G367" s="423"/>
      <c r="H367" s="428">
        <f>'4-Отчет за собствения капитал'!I30</f>
        <v>0</v>
      </c>
    </row>
    <row r="368" spans="1:8">
      <c r="A368" s="423" t="str">
        <f t="shared" si="27"/>
        <v>"ЕМКА" АД</v>
      </c>
      <c r="B368" s="423" t="str">
        <f t="shared" si="28"/>
        <v>107001173</v>
      </c>
      <c r="C368" s="427">
        <f t="shared" si="29"/>
        <v>46022</v>
      </c>
      <c r="D368" s="423" t="s">
        <v>534</v>
      </c>
      <c r="E368" s="423">
        <v>7</v>
      </c>
      <c r="F368" s="429" t="s">
        <v>533</v>
      </c>
      <c r="G368" s="423"/>
      <c r="H368" s="428">
        <f>'4-Отчет за собствения капитал'!I31</f>
        <v>24782</v>
      </c>
    </row>
    <row r="369" spans="1:8">
      <c r="A369" s="423" t="str">
        <f t="shared" si="27"/>
        <v>"ЕМКА" АД</v>
      </c>
      <c r="B369" s="423" t="str">
        <f t="shared" si="28"/>
        <v>107001173</v>
      </c>
      <c r="C369" s="427">
        <f t="shared" si="29"/>
        <v>46022</v>
      </c>
      <c r="D369" s="423" t="s">
        <v>536</v>
      </c>
      <c r="E369" s="423">
        <v>7</v>
      </c>
      <c r="F369" s="429" t="s">
        <v>535</v>
      </c>
      <c r="G369" s="423"/>
      <c r="H369" s="428">
        <f>'4-Отчет за собствения капитал'!I32</f>
        <v>0</v>
      </c>
    </row>
    <row r="370" spans="1:8">
      <c r="A370" s="423" t="str">
        <f t="shared" si="27"/>
        <v>"ЕМКА" АД</v>
      </c>
      <c r="B370" s="423" t="str">
        <f t="shared" si="28"/>
        <v>107001173</v>
      </c>
      <c r="C370" s="427">
        <f t="shared" si="29"/>
        <v>46022</v>
      </c>
      <c r="D370" s="423" t="s">
        <v>538</v>
      </c>
      <c r="E370" s="423">
        <v>7</v>
      </c>
      <c r="F370" s="429" t="s">
        <v>537</v>
      </c>
      <c r="G370" s="423"/>
      <c r="H370" s="428">
        <f>'4-Отчет за собствения капитал'!I33</f>
        <v>0</v>
      </c>
    </row>
    <row r="371" spans="1:8">
      <c r="A371" s="423" t="str">
        <f t="shared" si="27"/>
        <v>"ЕМКА" АД</v>
      </c>
      <c r="B371" s="423" t="str">
        <f t="shared" si="28"/>
        <v>107001173</v>
      </c>
      <c r="C371" s="427">
        <f t="shared" si="29"/>
        <v>46022</v>
      </c>
      <c r="D371" s="423" t="s">
        <v>540</v>
      </c>
      <c r="E371" s="423">
        <v>7</v>
      </c>
      <c r="F371" s="429" t="s">
        <v>539</v>
      </c>
      <c r="G371" s="423"/>
      <c r="H371" s="428">
        <f>'4-Отчет за собствения капитал'!I34</f>
        <v>24782</v>
      </c>
    </row>
    <row r="372" spans="1:8">
      <c r="A372" s="423" t="str">
        <f t="shared" si="27"/>
        <v>"ЕМКА" АД</v>
      </c>
      <c r="B372" s="423" t="str">
        <f t="shared" si="28"/>
        <v>107001173</v>
      </c>
      <c r="C372" s="427">
        <f t="shared" si="29"/>
        <v>46022</v>
      </c>
      <c r="D372" s="423" t="s">
        <v>500</v>
      </c>
      <c r="E372" s="423">
        <v>8</v>
      </c>
      <c r="F372" s="429" t="s">
        <v>499</v>
      </c>
      <c r="G372" s="423"/>
      <c r="H372" s="428">
        <f>'4-Отчет за собствения капитал'!J13</f>
        <v>0</v>
      </c>
    </row>
    <row r="373" spans="1:8">
      <c r="A373" s="423" t="str">
        <f t="shared" si="27"/>
        <v>"ЕМКА" АД</v>
      </c>
      <c r="B373" s="423" t="str">
        <f t="shared" si="28"/>
        <v>107001173</v>
      </c>
      <c r="C373" s="427">
        <f t="shared" si="29"/>
        <v>46022</v>
      </c>
      <c r="D373" s="423" t="s">
        <v>502</v>
      </c>
      <c r="E373" s="423">
        <v>8</v>
      </c>
      <c r="F373" s="429" t="s">
        <v>501</v>
      </c>
      <c r="G373" s="423"/>
      <c r="H373" s="428">
        <f>'4-Отчет за собствения капитал'!J14</f>
        <v>0</v>
      </c>
    </row>
    <row r="374" spans="1:8">
      <c r="A374" s="423" t="str">
        <f t="shared" si="27"/>
        <v>"ЕМКА" АД</v>
      </c>
      <c r="B374" s="423" t="str">
        <f t="shared" si="28"/>
        <v>107001173</v>
      </c>
      <c r="C374" s="427">
        <f t="shared" si="29"/>
        <v>46022</v>
      </c>
      <c r="D374" s="423" t="s">
        <v>504</v>
      </c>
      <c r="E374" s="423">
        <v>8</v>
      </c>
      <c r="F374" s="429" t="s">
        <v>503</v>
      </c>
      <c r="G374" s="423"/>
      <c r="H374" s="428">
        <f>'4-Отчет за собствения капитал'!J15</f>
        <v>0</v>
      </c>
    </row>
    <row r="375" spans="1:8">
      <c r="A375" s="423" t="str">
        <f t="shared" si="27"/>
        <v>"ЕМКА" АД</v>
      </c>
      <c r="B375" s="423" t="str">
        <f t="shared" si="28"/>
        <v>107001173</v>
      </c>
      <c r="C375" s="427">
        <f t="shared" si="29"/>
        <v>46022</v>
      </c>
      <c r="D375" s="423" t="s">
        <v>506</v>
      </c>
      <c r="E375" s="423">
        <v>8</v>
      </c>
      <c r="F375" s="429" t="s">
        <v>505</v>
      </c>
      <c r="G375" s="423"/>
      <c r="H375" s="428">
        <f>'4-Отчет за собствения капитал'!J16</f>
        <v>0</v>
      </c>
    </row>
    <row r="376" spans="1:8">
      <c r="A376" s="423" t="str">
        <f t="shared" si="27"/>
        <v>"ЕМКА" АД</v>
      </c>
      <c r="B376" s="423" t="str">
        <f t="shared" si="28"/>
        <v>107001173</v>
      </c>
      <c r="C376" s="427">
        <f t="shared" si="29"/>
        <v>46022</v>
      </c>
      <c r="D376" s="423" t="s">
        <v>508</v>
      </c>
      <c r="E376" s="423">
        <v>8</v>
      </c>
      <c r="F376" s="429" t="s">
        <v>507</v>
      </c>
      <c r="G376" s="423"/>
      <c r="H376" s="428">
        <f>'4-Отчет за собствения капитал'!J17</f>
        <v>0</v>
      </c>
    </row>
    <row r="377" spans="1:8">
      <c r="A377" s="423" t="str">
        <f t="shared" si="27"/>
        <v>"ЕМКА" АД</v>
      </c>
      <c r="B377" s="423" t="str">
        <f t="shared" si="28"/>
        <v>107001173</v>
      </c>
      <c r="C377" s="427">
        <f t="shared" si="29"/>
        <v>46022</v>
      </c>
      <c r="D377" s="423" t="s">
        <v>510</v>
      </c>
      <c r="E377" s="423">
        <v>8</v>
      </c>
      <c r="F377" s="429" t="s">
        <v>509</v>
      </c>
      <c r="G377" s="423"/>
      <c r="H377" s="428">
        <f>'4-Отчет за собствения капитал'!J18</f>
        <v>0</v>
      </c>
    </row>
    <row r="378" spans="1:8">
      <c r="A378" s="423" t="str">
        <f t="shared" si="27"/>
        <v>"ЕМКА" АД</v>
      </c>
      <c r="B378" s="423" t="str">
        <f t="shared" si="28"/>
        <v>107001173</v>
      </c>
      <c r="C378" s="427">
        <f t="shared" si="29"/>
        <v>46022</v>
      </c>
      <c r="D378" s="423" t="s">
        <v>512</v>
      </c>
      <c r="E378" s="423">
        <v>8</v>
      </c>
      <c r="F378" s="429" t="s">
        <v>511</v>
      </c>
      <c r="G378" s="423"/>
      <c r="H378" s="428">
        <f>'4-Отчет за собствения капитал'!J19</f>
        <v>0</v>
      </c>
    </row>
    <row r="379" spans="1:8">
      <c r="A379" s="423" t="str">
        <f t="shared" si="27"/>
        <v>"ЕМКА" АД</v>
      </c>
      <c r="B379" s="423" t="str">
        <f t="shared" si="28"/>
        <v>107001173</v>
      </c>
      <c r="C379" s="427">
        <f t="shared" si="29"/>
        <v>46022</v>
      </c>
      <c r="D379" s="423" t="s">
        <v>514</v>
      </c>
      <c r="E379" s="423">
        <v>8</v>
      </c>
      <c r="F379" s="429" t="s">
        <v>513</v>
      </c>
      <c r="G379" s="423"/>
      <c r="H379" s="428">
        <f>'4-Отчет за собствения капитал'!J20</f>
        <v>0</v>
      </c>
    </row>
    <row r="380" spans="1:8">
      <c r="A380" s="423" t="str">
        <f t="shared" si="27"/>
        <v>"ЕМКА" АД</v>
      </c>
      <c r="B380" s="423" t="str">
        <f t="shared" si="28"/>
        <v>107001173</v>
      </c>
      <c r="C380" s="427">
        <f t="shared" si="29"/>
        <v>46022</v>
      </c>
      <c r="D380" s="423" t="s">
        <v>516</v>
      </c>
      <c r="E380" s="423">
        <v>8</v>
      </c>
      <c r="F380" s="429" t="s">
        <v>515</v>
      </c>
      <c r="G380" s="423"/>
      <c r="H380" s="428">
        <f>'4-Отчет за собствения капитал'!J21</f>
        <v>0</v>
      </c>
    </row>
    <row r="381" spans="1:8">
      <c r="A381" s="423" t="str">
        <f t="shared" si="27"/>
        <v>"ЕМКА" АД</v>
      </c>
      <c r="B381" s="423" t="str">
        <f t="shared" si="28"/>
        <v>107001173</v>
      </c>
      <c r="C381" s="427">
        <f t="shared" si="29"/>
        <v>46022</v>
      </c>
      <c r="D381" s="423" t="s">
        <v>518</v>
      </c>
      <c r="E381" s="423">
        <v>8</v>
      </c>
      <c r="F381" s="429" t="s">
        <v>517</v>
      </c>
      <c r="G381" s="423"/>
      <c r="H381" s="428">
        <f>'4-Отчет за собствения капитал'!J22</f>
        <v>0</v>
      </c>
    </row>
    <row r="382" spans="1:8">
      <c r="A382" s="423" t="str">
        <f t="shared" si="27"/>
        <v>"ЕМКА" АД</v>
      </c>
      <c r="B382" s="423" t="str">
        <f t="shared" si="28"/>
        <v>107001173</v>
      </c>
      <c r="C382" s="427">
        <f t="shared" si="29"/>
        <v>46022</v>
      </c>
      <c r="D382" s="423" t="s">
        <v>520</v>
      </c>
      <c r="E382" s="423">
        <v>8</v>
      </c>
      <c r="F382" s="429" t="s">
        <v>519</v>
      </c>
      <c r="G382" s="423"/>
      <c r="H382" s="428">
        <f>'4-Отчет за собствения капитал'!J23</f>
        <v>0</v>
      </c>
    </row>
    <row r="383" spans="1:8">
      <c r="A383" s="423" t="str">
        <f t="shared" si="27"/>
        <v>"ЕМКА" АД</v>
      </c>
      <c r="B383" s="423" t="str">
        <f t="shared" si="28"/>
        <v>107001173</v>
      </c>
      <c r="C383" s="427">
        <f t="shared" si="29"/>
        <v>46022</v>
      </c>
      <c r="D383" s="423" t="s">
        <v>522</v>
      </c>
      <c r="E383" s="423">
        <v>8</v>
      </c>
      <c r="F383" s="429" t="s">
        <v>521</v>
      </c>
      <c r="G383" s="423"/>
      <c r="H383" s="428">
        <f>'4-Отчет за собствения капитал'!J24</f>
        <v>0</v>
      </c>
    </row>
    <row r="384" spans="1:8">
      <c r="A384" s="423" t="str">
        <f t="shared" si="27"/>
        <v>"ЕМКА" АД</v>
      </c>
      <c r="B384" s="423" t="str">
        <f t="shared" si="28"/>
        <v>107001173</v>
      </c>
      <c r="C384" s="427">
        <f t="shared" si="29"/>
        <v>46022</v>
      </c>
      <c r="D384" s="423" t="s">
        <v>524</v>
      </c>
      <c r="E384" s="423">
        <v>8</v>
      </c>
      <c r="F384" s="429" t="s">
        <v>523</v>
      </c>
      <c r="G384" s="423"/>
      <c r="H384" s="428">
        <f>'4-Отчет за собствения капитал'!J25</f>
        <v>0</v>
      </c>
    </row>
    <row r="385" spans="1:8">
      <c r="A385" s="423" t="str">
        <f t="shared" si="27"/>
        <v>"ЕМКА" АД</v>
      </c>
      <c r="B385" s="423" t="str">
        <f t="shared" si="28"/>
        <v>107001173</v>
      </c>
      <c r="C385" s="427">
        <f t="shared" si="29"/>
        <v>46022</v>
      </c>
      <c r="D385" s="423" t="s">
        <v>526</v>
      </c>
      <c r="E385" s="423">
        <v>8</v>
      </c>
      <c r="F385" s="429" t="s">
        <v>525</v>
      </c>
      <c r="G385" s="423"/>
      <c r="H385" s="428">
        <f>'4-Отчет за собствения капитал'!J26</f>
        <v>0</v>
      </c>
    </row>
    <row r="386" spans="1:8">
      <c r="A386" s="423" t="str">
        <f t="shared" si="27"/>
        <v>"ЕМКА" АД</v>
      </c>
      <c r="B386" s="423" t="str">
        <f t="shared" si="28"/>
        <v>107001173</v>
      </c>
      <c r="C386" s="427">
        <f t="shared" si="29"/>
        <v>46022</v>
      </c>
      <c r="D386" s="423" t="s">
        <v>527</v>
      </c>
      <c r="E386" s="423">
        <v>8</v>
      </c>
      <c r="F386" s="429" t="s">
        <v>521</v>
      </c>
      <c r="G386" s="423"/>
      <c r="H386" s="428">
        <f>'4-Отчет за собствения капитал'!J27</f>
        <v>0</v>
      </c>
    </row>
    <row r="387" spans="1:8">
      <c r="A387" s="423" t="str">
        <f t="shared" si="27"/>
        <v>"ЕМКА" АД</v>
      </c>
      <c r="B387" s="423" t="str">
        <f t="shared" si="28"/>
        <v>107001173</v>
      </c>
      <c r="C387" s="427">
        <f t="shared" si="29"/>
        <v>46022</v>
      </c>
      <c r="D387" s="423" t="s">
        <v>528</v>
      </c>
      <c r="E387" s="423">
        <v>8</v>
      </c>
      <c r="F387" s="429" t="s">
        <v>523</v>
      </c>
      <c r="G387" s="423"/>
      <c r="H387" s="428">
        <f>'4-Отчет за собствения капитал'!J28</f>
        <v>0</v>
      </c>
    </row>
    <row r="388" spans="1:8">
      <c r="A388" s="423" t="str">
        <f t="shared" si="27"/>
        <v>"ЕМКА" АД</v>
      </c>
      <c r="B388" s="423" t="str">
        <f t="shared" si="28"/>
        <v>107001173</v>
      </c>
      <c r="C388" s="427">
        <f t="shared" si="29"/>
        <v>46022</v>
      </c>
      <c r="D388" s="423" t="s">
        <v>530</v>
      </c>
      <c r="E388" s="423">
        <v>8</v>
      </c>
      <c r="F388" s="429" t="s">
        <v>529</v>
      </c>
      <c r="G388" s="423"/>
      <c r="H388" s="428">
        <f>'4-Отчет за собствения капитал'!J29</f>
        <v>0</v>
      </c>
    </row>
    <row r="389" spans="1:8">
      <c r="A389" s="423" t="str">
        <f t="shared" si="27"/>
        <v>"ЕМКА" АД</v>
      </c>
      <c r="B389" s="423" t="str">
        <f t="shared" si="28"/>
        <v>107001173</v>
      </c>
      <c r="C389" s="427">
        <f t="shared" si="29"/>
        <v>46022</v>
      </c>
      <c r="D389" s="423" t="s">
        <v>532</v>
      </c>
      <c r="E389" s="423">
        <v>8</v>
      </c>
      <c r="F389" s="429" t="s">
        <v>531</v>
      </c>
      <c r="G389" s="423"/>
      <c r="H389" s="428">
        <f>'4-Отчет за собствения капитал'!J30</f>
        <v>0</v>
      </c>
    </row>
    <row r="390" spans="1:8">
      <c r="A390" s="423" t="str">
        <f t="shared" si="27"/>
        <v>"ЕМКА" АД</v>
      </c>
      <c r="B390" s="423" t="str">
        <f t="shared" si="28"/>
        <v>107001173</v>
      </c>
      <c r="C390" s="427">
        <f t="shared" si="29"/>
        <v>46022</v>
      </c>
      <c r="D390" s="423" t="s">
        <v>534</v>
      </c>
      <c r="E390" s="423">
        <v>8</v>
      </c>
      <c r="F390" s="429" t="s">
        <v>533</v>
      </c>
      <c r="G390" s="423"/>
      <c r="H390" s="428">
        <f>'4-Отчет за собствения капитал'!J31</f>
        <v>0</v>
      </c>
    </row>
    <row r="391" spans="1:8">
      <c r="A391" s="423" t="str">
        <f t="shared" si="27"/>
        <v>"ЕМКА" АД</v>
      </c>
      <c r="B391" s="423" t="str">
        <f t="shared" si="28"/>
        <v>107001173</v>
      </c>
      <c r="C391" s="427">
        <f t="shared" si="29"/>
        <v>46022</v>
      </c>
      <c r="D391" s="423" t="s">
        <v>536</v>
      </c>
      <c r="E391" s="423">
        <v>8</v>
      </c>
      <c r="F391" s="429" t="s">
        <v>535</v>
      </c>
      <c r="G391" s="423"/>
      <c r="H391" s="428">
        <f>'4-Отчет за собствения капитал'!J32</f>
        <v>0</v>
      </c>
    </row>
    <row r="392" spans="1:8">
      <c r="A392" s="423" t="str">
        <f t="shared" si="27"/>
        <v>"ЕМКА" АД</v>
      </c>
      <c r="B392" s="423" t="str">
        <f t="shared" si="28"/>
        <v>107001173</v>
      </c>
      <c r="C392" s="427">
        <f t="shared" si="29"/>
        <v>46022</v>
      </c>
      <c r="D392" s="423" t="s">
        <v>538</v>
      </c>
      <c r="E392" s="423">
        <v>8</v>
      </c>
      <c r="F392" s="429" t="s">
        <v>537</v>
      </c>
      <c r="G392" s="423"/>
      <c r="H392" s="428">
        <f>'4-Отчет за собствения капитал'!J33</f>
        <v>0</v>
      </c>
    </row>
    <row r="393" spans="1:8">
      <c r="A393" s="423" t="str">
        <f t="shared" si="27"/>
        <v>"ЕМКА" АД</v>
      </c>
      <c r="B393" s="423" t="str">
        <f t="shared" si="28"/>
        <v>107001173</v>
      </c>
      <c r="C393" s="427">
        <f t="shared" si="29"/>
        <v>46022</v>
      </c>
      <c r="D393" s="423" t="s">
        <v>540</v>
      </c>
      <c r="E393" s="423">
        <v>8</v>
      </c>
      <c r="F393" s="429" t="s">
        <v>539</v>
      </c>
      <c r="G393" s="423"/>
      <c r="H393" s="428">
        <f>'4-Отчет за собствения капитал'!J34</f>
        <v>0</v>
      </c>
    </row>
    <row r="394" spans="1:8">
      <c r="A394" s="423" t="str">
        <f t="shared" si="27"/>
        <v>"ЕМКА" АД</v>
      </c>
      <c r="B394" s="423" t="str">
        <f t="shared" si="28"/>
        <v>107001173</v>
      </c>
      <c r="C394" s="427">
        <f t="shared" si="29"/>
        <v>46022</v>
      </c>
      <c r="D394" s="423" t="s">
        <v>500</v>
      </c>
      <c r="E394" s="423">
        <v>9</v>
      </c>
      <c r="F394" s="429" t="s">
        <v>499</v>
      </c>
      <c r="G394" s="423"/>
      <c r="H394" s="428">
        <f>'4-Отчет за собствения капитал'!K13</f>
        <v>0</v>
      </c>
    </row>
    <row r="395" spans="1:8">
      <c r="A395" s="423" t="str">
        <f t="shared" si="27"/>
        <v>"ЕМКА" АД</v>
      </c>
      <c r="B395" s="423" t="str">
        <f t="shared" si="28"/>
        <v>107001173</v>
      </c>
      <c r="C395" s="427">
        <f t="shared" si="29"/>
        <v>46022</v>
      </c>
      <c r="D395" s="423" t="s">
        <v>502</v>
      </c>
      <c r="E395" s="423">
        <v>9</v>
      </c>
      <c r="F395" s="429" t="s">
        <v>501</v>
      </c>
      <c r="G395" s="423"/>
      <c r="H395" s="428">
        <f>'4-Отчет за собствения капитал'!K14</f>
        <v>0</v>
      </c>
    </row>
    <row r="396" spans="1:8">
      <c r="A396" s="423" t="str">
        <f t="shared" si="27"/>
        <v>"ЕМКА" АД</v>
      </c>
      <c r="B396" s="423" t="str">
        <f t="shared" si="28"/>
        <v>107001173</v>
      </c>
      <c r="C396" s="427">
        <f t="shared" si="29"/>
        <v>46022</v>
      </c>
      <c r="D396" s="423" t="s">
        <v>504</v>
      </c>
      <c r="E396" s="423">
        <v>9</v>
      </c>
      <c r="F396" s="429" t="s">
        <v>503</v>
      </c>
      <c r="G396" s="423"/>
      <c r="H396" s="428">
        <f>'4-Отчет за собствения капитал'!K15</f>
        <v>0</v>
      </c>
    </row>
    <row r="397" spans="1:8">
      <c r="A397" s="423" t="str">
        <f t="shared" si="27"/>
        <v>"ЕМКА" АД</v>
      </c>
      <c r="B397" s="423" t="str">
        <f t="shared" si="28"/>
        <v>107001173</v>
      </c>
      <c r="C397" s="427">
        <f t="shared" si="29"/>
        <v>46022</v>
      </c>
      <c r="D397" s="423" t="s">
        <v>506</v>
      </c>
      <c r="E397" s="423">
        <v>9</v>
      </c>
      <c r="F397" s="429" t="s">
        <v>505</v>
      </c>
      <c r="G397" s="423"/>
      <c r="H397" s="428">
        <f>'4-Отчет за собствения капитал'!K16</f>
        <v>0</v>
      </c>
    </row>
    <row r="398" spans="1:8">
      <c r="A398" s="423" t="str">
        <f t="shared" si="27"/>
        <v>"ЕМКА" АД</v>
      </c>
      <c r="B398" s="423" t="str">
        <f t="shared" si="28"/>
        <v>107001173</v>
      </c>
      <c r="C398" s="427">
        <f t="shared" si="29"/>
        <v>46022</v>
      </c>
      <c r="D398" s="423" t="s">
        <v>508</v>
      </c>
      <c r="E398" s="423">
        <v>9</v>
      </c>
      <c r="F398" s="429" t="s">
        <v>507</v>
      </c>
      <c r="G398" s="423"/>
      <c r="H398" s="428">
        <f>'4-Отчет за собствения капитал'!K17</f>
        <v>0</v>
      </c>
    </row>
    <row r="399" spans="1:8">
      <c r="A399" s="423" t="str">
        <f t="shared" si="27"/>
        <v>"ЕМКА" АД</v>
      </c>
      <c r="B399" s="423" t="str">
        <f t="shared" si="28"/>
        <v>107001173</v>
      </c>
      <c r="C399" s="427">
        <f t="shared" si="29"/>
        <v>46022</v>
      </c>
      <c r="D399" s="423" t="s">
        <v>510</v>
      </c>
      <c r="E399" s="423">
        <v>9</v>
      </c>
      <c r="F399" s="429" t="s">
        <v>509</v>
      </c>
      <c r="G399" s="423"/>
      <c r="H399" s="428">
        <f>'4-Отчет за собствения капитал'!K18</f>
        <v>0</v>
      </c>
    </row>
    <row r="400" spans="1:8">
      <c r="A400" s="423" t="str">
        <f t="shared" si="27"/>
        <v>"ЕМКА" АД</v>
      </c>
      <c r="B400" s="423" t="str">
        <f t="shared" si="28"/>
        <v>107001173</v>
      </c>
      <c r="C400" s="427">
        <f t="shared" si="29"/>
        <v>46022</v>
      </c>
      <c r="D400" s="423" t="s">
        <v>512</v>
      </c>
      <c r="E400" s="423">
        <v>9</v>
      </c>
      <c r="F400" s="429" t="s">
        <v>511</v>
      </c>
      <c r="G400" s="423"/>
      <c r="H400" s="428">
        <f>'4-Отчет за собствения капитал'!K19</f>
        <v>0</v>
      </c>
    </row>
    <row r="401" spans="1:8">
      <c r="A401" s="423" t="str">
        <f t="shared" si="27"/>
        <v>"ЕМКА" АД</v>
      </c>
      <c r="B401" s="423" t="str">
        <f t="shared" si="28"/>
        <v>107001173</v>
      </c>
      <c r="C401" s="427">
        <f t="shared" si="29"/>
        <v>46022</v>
      </c>
      <c r="D401" s="423" t="s">
        <v>514</v>
      </c>
      <c r="E401" s="423">
        <v>9</v>
      </c>
      <c r="F401" s="429" t="s">
        <v>513</v>
      </c>
      <c r="G401" s="423"/>
      <c r="H401" s="428">
        <f>'4-Отчет за собствения капитал'!K20</f>
        <v>0</v>
      </c>
    </row>
    <row r="402" spans="1:8">
      <c r="A402" s="423" t="str">
        <f t="shared" si="27"/>
        <v>"ЕМКА" АД</v>
      </c>
      <c r="B402" s="423" t="str">
        <f t="shared" si="28"/>
        <v>107001173</v>
      </c>
      <c r="C402" s="427">
        <f t="shared" si="29"/>
        <v>46022</v>
      </c>
      <c r="D402" s="423" t="s">
        <v>516</v>
      </c>
      <c r="E402" s="423">
        <v>9</v>
      </c>
      <c r="F402" s="429" t="s">
        <v>515</v>
      </c>
      <c r="G402" s="423"/>
      <c r="H402" s="428">
        <f>'4-Отчет за собствения капитал'!K21</f>
        <v>0</v>
      </c>
    </row>
    <row r="403" spans="1:8">
      <c r="A403" s="423" t="str">
        <f t="shared" si="27"/>
        <v>"ЕМКА" АД</v>
      </c>
      <c r="B403" s="423" t="str">
        <f t="shared" si="28"/>
        <v>107001173</v>
      </c>
      <c r="C403" s="427">
        <f t="shared" si="29"/>
        <v>46022</v>
      </c>
      <c r="D403" s="423" t="s">
        <v>518</v>
      </c>
      <c r="E403" s="423">
        <v>9</v>
      </c>
      <c r="F403" s="429" t="s">
        <v>517</v>
      </c>
      <c r="G403" s="423"/>
      <c r="H403" s="428">
        <f>'4-Отчет за собствения капитал'!K22</f>
        <v>0</v>
      </c>
    </row>
    <row r="404" spans="1:8">
      <c r="A404" s="423" t="str">
        <f t="shared" si="27"/>
        <v>"ЕМКА" АД</v>
      </c>
      <c r="B404" s="423" t="str">
        <f t="shared" si="28"/>
        <v>107001173</v>
      </c>
      <c r="C404" s="427">
        <f t="shared" si="29"/>
        <v>46022</v>
      </c>
      <c r="D404" s="423" t="s">
        <v>520</v>
      </c>
      <c r="E404" s="423">
        <v>9</v>
      </c>
      <c r="F404" s="429" t="s">
        <v>519</v>
      </c>
      <c r="G404" s="423"/>
      <c r="H404" s="428">
        <f>'4-Отчет за собствения капитал'!K23</f>
        <v>0</v>
      </c>
    </row>
    <row r="405" spans="1:8">
      <c r="A405" s="423" t="str">
        <f t="shared" si="27"/>
        <v>"ЕМКА" АД</v>
      </c>
      <c r="B405" s="423" t="str">
        <f t="shared" si="28"/>
        <v>107001173</v>
      </c>
      <c r="C405" s="427">
        <f t="shared" si="29"/>
        <v>46022</v>
      </c>
      <c r="D405" s="423" t="s">
        <v>522</v>
      </c>
      <c r="E405" s="423">
        <v>9</v>
      </c>
      <c r="F405" s="429" t="s">
        <v>521</v>
      </c>
      <c r="G405" s="423"/>
      <c r="H405" s="428">
        <f>'4-Отчет за собствения капитал'!K24</f>
        <v>0</v>
      </c>
    </row>
    <row r="406" spans="1:8">
      <c r="A406" s="423" t="str">
        <f t="shared" si="27"/>
        <v>"ЕМКА" АД</v>
      </c>
      <c r="B406" s="423" t="str">
        <f t="shared" si="28"/>
        <v>107001173</v>
      </c>
      <c r="C406" s="427">
        <f t="shared" si="29"/>
        <v>46022</v>
      </c>
      <c r="D406" s="423" t="s">
        <v>524</v>
      </c>
      <c r="E406" s="423">
        <v>9</v>
      </c>
      <c r="F406" s="429" t="s">
        <v>523</v>
      </c>
      <c r="G406" s="423"/>
      <c r="H406" s="428">
        <f>'4-Отчет за собствения капитал'!K25</f>
        <v>0</v>
      </c>
    </row>
    <row r="407" spans="1:8">
      <c r="A407" s="423" t="str">
        <f t="shared" si="27"/>
        <v>"ЕМКА" АД</v>
      </c>
      <c r="B407" s="423" t="str">
        <f t="shared" si="28"/>
        <v>107001173</v>
      </c>
      <c r="C407" s="427">
        <f t="shared" si="29"/>
        <v>46022</v>
      </c>
      <c r="D407" s="423" t="s">
        <v>526</v>
      </c>
      <c r="E407" s="423">
        <v>9</v>
      </c>
      <c r="F407" s="429" t="s">
        <v>525</v>
      </c>
      <c r="G407" s="423"/>
      <c r="H407" s="428">
        <f>'4-Отчет за собствения капитал'!K26</f>
        <v>0</v>
      </c>
    </row>
    <row r="408" spans="1:8">
      <c r="A408" s="423" t="str">
        <f t="shared" si="27"/>
        <v>"ЕМКА" АД</v>
      </c>
      <c r="B408" s="423" t="str">
        <f t="shared" si="28"/>
        <v>107001173</v>
      </c>
      <c r="C408" s="427">
        <f t="shared" si="29"/>
        <v>46022</v>
      </c>
      <c r="D408" s="423" t="s">
        <v>527</v>
      </c>
      <c r="E408" s="423">
        <v>9</v>
      </c>
      <c r="F408" s="429" t="s">
        <v>521</v>
      </c>
      <c r="G408" s="423"/>
      <c r="H408" s="428">
        <f>'4-Отчет за собствения капитал'!K27</f>
        <v>0</v>
      </c>
    </row>
    <row r="409" spans="1:8">
      <c r="A409" s="423" t="str">
        <f t="shared" si="27"/>
        <v>"ЕМКА" АД</v>
      </c>
      <c r="B409" s="423" t="str">
        <f t="shared" si="28"/>
        <v>107001173</v>
      </c>
      <c r="C409" s="427">
        <f t="shared" si="29"/>
        <v>46022</v>
      </c>
      <c r="D409" s="423" t="s">
        <v>528</v>
      </c>
      <c r="E409" s="423">
        <v>9</v>
      </c>
      <c r="F409" s="429" t="s">
        <v>523</v>
      </c>
      <c r="G409" s="423"/>
      <c r="H409" s="428">
        <f>'4-Отчет за собствения капитал'!K28</f>
        <v>0</v>
      </c>
    </row>
    <row r="410" spans="1:8">
      <c r="A410" s="423" t="str">
        <f t="shared" ref="A410:A459" si="30">pdeName</f>
        <v>"ЕМКА" АД</v>
      </c>
      <c r="B410" s="423" t="str">
        <f t="shared" ref="B410:B459" si="31">pdeBulstat</f>
        <v>107001173</v>
      </c>
      <c r="C410" s="427">
        <f t="shared" ref="C410:C459" si="32">endDate</f>
        <v>46022</v>
      </c>
      <c r="D410" s="423" t="s">
        <v>530</v>
      </c>
      <c r="E410" s="423">
        <v>9</v>
      </c>
      <c r="F410" s="429" t="s">
        <v>529</v>
      </c>
      <c r="G410" s="423"/>
      <c r="H410" s="428">
        <f>'4-Отчет за собствения капитал'!K29</f>
        <v>0</v>
      </c>
    </row>
    <row r="411" spans="1:8">
      <c r="A411" s="423" t="str">
        <f t="shared" si="30"/>
        <v>"ЕМКА" АД</v>
      </c>
      <c r="B411" s="423" t="str">
        <f t="shared" si="31"/>
        <v>107001173</v>
      </c>
      <c r="C411" s="427">
        <f t="shared" si="32"/>
        <v>46022</v>
      </c>
      <c r="D411" s="423" t="s">
        <v>532</v>
      </c>
      <c r="E411" s="423">
        <v>9</v>
      </c>
      <c r="F411" s="429" t="s">
        <v>531</v>
      </c>
      <c r="G411" s="423"/>
      <c r="H411" s="428">
        <f>'4-Отчет за собствения капитал'!K30</f>
        <v>0</v>
      </c>
    </row>
    <row r="412" spans="1:8">
      <c r="A412" s="423" t="str">
        <f t="shared" si="30"/>
        <v>"ЕМКА" АД</v>
      </c>
      <c r="B412" s="423" t="str">
        <f t="shared" si="31"/>
        <v>107001173</v>
      </c>
      <c r="C412" s="427">
        <f t="shared" si="32"/>
        <v>46022</v>
      </c>
      <c r="D412" s="423" t="s">
        <v>534</v>
      </c>
      <c r="E412" s="423">
        <v>9</v>
      </c>
      <c r="F412" s="429" t="s">
        <v>533</v>
      </c>
      <c r="G412" s="423"/>
      <c r="H412" s="428">
        <f>'4-Отчет за собствения капитал'!K31</f>
        <v>0</v>
      </c>
    </row>
    <row r="413" spans="1:8">
      <c r="A413" s="423" t="str">
        <f t="shared" si="30"/>
        <v>"ЕМКА" АД</v>
      </c>
      <c r="B413" s="423" t="str">
        <f t="shared" si="31"/>
        <v>107001173</v>
      </c>
      <c r="C413" s="427">
        <f t="shared" si="32"/>
        <v>46022</v>
      </c>
      <c r="D413" s="423" t="s">
        <v>536</v>
      </c>
      <c r="E413" s="423">
        <v>9</v>
      </c>
      <c r="F413" s="429" t="s">
        <v>535</v>
      </c>
      <c r="G413" s="423"/>
      <c r="H413" s="428">
        <f>'4-Отчет за собствения капитал'!K32</f>
        <v>0</v>
      </c>
    </row>
    <row r="414" spans="1:8">
      <c r="A414" s="423" t="str">
        <f t="shared" si="30"/>
        <v>"ЕМКА" АД</v>
      </c>
      <c r="B414" s="423" t="str">
        <f t="shared" si="31"/>
        <v>107001173</v>
      </c>
      <c r="C414" s="427">
        <f t="shared" si="32"/>
        <v>46022</v>
      </c>
      <c r="D414" s="423" t="s">
        <v>538</v>
      </c>
      <c r="E414" s="423">
        <v>9</v>
      </c>
      <c r="F414" s="429" t="s">
        <v>537</v>
      </c>
      <c r="G414" s="423"/>
      <c r="H414" s="428">
        <f>'4-Отчет за собствения капитал'!K33</f>
        <v>0</v>
      </c>
    </row>
    <row r="415" spans="1:8">
      <c r="A415" s="423" t="str">
        <f t="shared" si="30"/>
        <v>"ЕМКА" АД</v>
      </c>
      <c r="B415" s="423" t="str">
        <f t="shared" si="31"/>
        <v>107001173</v>
      </c>
      <c r="C415" s="427">
        <f t="shared" si="32"/>
        <v>46022</v>
      </c>
      <c r="D415" s="423" t="s">
        <v>540</v>
      </c>
      <c r="E415" s="423">
        <v>9</v>
      </c>
      <c r="F415" s="429" t="s">
        <v>539</v>
      </c>
      <c r="G415" s="423"/>
      <c r="H415" s="428">
        <f>'4-Отчет за собствения капитал'!K34</f>
        <v>0</v>
      </c>
    </row>
    <row r="416" spans="1:8">
      <c r="A416" s="423" t="str">
        <f t="shared" si="30"/>
        <v>"ЕМКА" АД</v>
      </c>
      <c r="B416" s="423" t="str">
        <f t="shared" si="31"/>
        <v>107001173</v>
      </c>
      <c r="C416" s="427">
        <f t="shared" si="32"/>
        <v>46022</v>
      </c>
      <c r="D416" s="423" t="s">
        <v>500</v>
      </c>
      <c r="E416" s="423">
        <v>10</v>
      </c>
      <c r="F416" s="429" t="s">
        <v>499</v>
      </c>
      <c r="G416" s="423"/>
      <c r="H416" s="428">
        <f>'4-Отчет за собствения капитал'!L13</f>
        <v>66180</v>
      </c>
    </row>
    <row r="417" spans="1:8">
      <c r="A417" s="423" t="str">
        <f t="shared" si="30"/>
        <v>"ЕМКА" АД</v>
      </c>
      <c r="B417" s="423" t="str">
        <f t="shared" si="31"/>
        <v>107001173</v>
      </c>
      <c r="C417" s="427">
        <f t="shared" si="32"/>
        <v>46022</v>
      </c>
      <c r="D417" s="423" t="s">
        <v>502</v>
      </c>
      <c r="E417" s="423">
        <v>10</v>
      </c>
      <c r="F417" s="429" t="s">
        <v>501</v>
      </c>
      <c r="G417" s="423"/>
      <c r="H417" s="428">
        <f>'4-Отчет за собствения капитал'!L14</f>
        <v>0</v>
      </c>
    </row>
    <row r="418" spans="1:8">
      <c r="A418" s="423" t="str">
        <f t="shared" si="30"/>
        <v>"ЕМКА" АД</v>
      </c>
      <c r="B418" s="423" t="str">
        <f t="shared" si="31"/>
        <v>107001173</v>
      </c>
      <c r="C418" s="427">
        <f t="shared" si="32"/>
        <v>46022</v>
      </c>
      <c r="D418" s="423" t="s">
        <v>504</v>
      </c>
      <c r="E418" s="423">
        <v>10</v>
      </c>
      <c r="F418" s="429" t="s">
        <v>503</v>
      </c>
      <c r="G418" s="423"/>
      <c r="H418" s="428">
        <f>'4-Отчет за собствения капитал'!L15</f>
        <v>0</v>
      </c>
    </row>
    <row r="419" spans="1:8">
      <c r="A419" s="423" t="str">
        <f t="shared" si="30"/>
        <v>"ЕМКА" АД</v>
      </c>
      <c r="B419" s="423" t="str">
        <f t="shared" si="31"/>
        <v>107001173</v>
      </c>
      <c r="C419" s="427">
        <f t="shared" si="32"/>
        <v>46022</v>
      </c>
      <c r="D419" s="423" t="s">
        <v>506</v>
      </c>
      <c r="E419" s="423">
        <v>10</v>
      </c>
      <c r="F419" s="429" t="s">
        <v>505</v>
      </c>
      <c r="G419" s="423"/>
      <c r="H419" s="428">
        <f>'4-Отчет за собствения капитал'!L16</f>
        <v>0</v>
      </c>
    </row>
    <row r="420" spans="1:8">
      <c r="A420" s="423" t="str">
        <f t="shared" si="30"/>
        <v>"ЕМКА" АД</v>
      </c>
      <c r="B420" s="423" t="str">
        <f t="shared" si="31"/>
        <v>107001173</v>
      </c>
      <c r="C420" s="427">
        <f t="shared" si="32"/>
        <v>46022</v>
      </c>
      <c r="D420" s="423" t="s">
        <v>508</v>
      </c>
      <c r="E420" s="423">
        <v>10</v>
      </c>
      <c r="F420" s="429" t="s">
        <v>507</v>
      </c>
      <c r="G420" s="423"/>
      <c r="H420" s="428">
        <f>'4-Отчет за собствения капитал'!L17</f>
        <v>66180</v>
      </c>
    </row>
    <row r="421" spans="1:8">
      <c r="A421" s="423" t="str">
        <f t="shared" si="30"/>
        <v>"ЕМКА" АД</v>
      </c>
      <c r="B421" s="423" t="str">
        <f t="shared" si="31"/>
        <v>107001173</v>
      </c>
      <c r="C421" s="427">
        <f t="shared" si="32"/>
        <v>46022</v>
      </c>
      <c r="D421" s="423" t="s">
        <v>510</v>
      </c>
      <c r="E421" s="423">
        <v>10</v>
      </c>
      <c r="F421" s="429" t="s">
        <v>509</v>
      </c>
      <c r="G421" s="423"/>
      <c r="H421" s="428">
        <f>'4-Отчет за собствения капитал'!L18</f>
        <v>9996</v>
      </c>
    </row>
    <row r="422" spans="1:8">
      <c r="A422" s="423" t="str">
        <f t="shared" si="30"/>
        <v>"ЕМКА" АД</v>
      </c>
      <c r="B422" s="423" t="str">
        <f t="shared" si="31"/>
        <v>107001173</v>
      </c>
      <c r="C422" s="427">
        <f t="shared" si="32"/>
        <v>46022</v>
      </c>
      <c r="D422" s="423" t="s">
        <v>512</v>
      </c>
      <c r="E422" s="423">
        <v>10</v>
      </c>
      <c r="F422" s="429" t="s">
        <v>511</v>
      </c>
      <c r="G422" s="423"/>
      <c r="H422" s="428">
        <f>'4-Отчет за собствения капитал'!L19</f>
        <v>-3655</v>
      </c>
    </row>
    <row r="423" spans="1:8">
      <c r="A423" s="423" t="str">
        <f t="shared" si="30"/>
        <v>"ЕМКА" АД</v>
      </c>
      <c r="B423" s="423" t="str">
        <f t="shared" si="31"/>
        <v>107001173</v>
      </c>
      <c r="C423" s="427">
        <f t="shared" si="32"/>
        <v>46022</v>
      </c>
      <c r="D423" s="423" t="s">
        <v>514</v>
      </c>
      <c r="E423" s="423">
        <v>10</v>
      </c>
      <c r="F423" s="429" t="s">
        <v>513</v>
      </c>
      <c r="G423" s="423"/>
      <c r="H423" s="428">
        <f>'4-Отчет за собствения капитал'!L20</f>
        <v>-3655</v>
      </c>
    </row>
    <row r="424" spans="1:8">
      <c r="A424" s="423" t="str">
        <f t="shared" si="30"/>
        <v>"ЕМКА" АД</v>
      </c>
      <c r="B424" s="423" t="str">
        <f t="shared" si="31"/>
        <v>107001173</v>
      </c>
      <c r="C424" s="427">
        <f t="shared" si="32"/>
        <v>46022</v>
      </c>
      <c r="D424" s="423" t="s">
        <v>516</v>
      </c>
      <c r="E424" s="423">
        <v>10</v>
      </c>
      <c r="F424" s="429" t="s">
        <v>515</v>
      </c>
      <c r="G424" s="423"/>
      <c r="H424" s="428">
        <f>'4-Отчет за собствения капитал'!L21</f>
        <v>0</v>
      </c>
    </row>
    <row r="425" spans="1:8">
      <c r="A425" s="423" t="str">
        <f t="shared" si="30"/>
        <v>"ЕМКА" АД</v>
      </c>
      <c r="B425" s="423" t="str">
        <f t="shared" si="31"/>
        <v>107001173</v>
      </c>
      <c r="C425" s="427">
        <f t="shared" si="32"/>
        <v>46022</v>
      </c>
      <c r="D425" s="423" t="s">
        <v>518</v>
      </c>
      <c r="E425" s="423">
        <v>10</v>
      </c>
      <c r="F425" s="429" t="s">
        <v>517</v>
      </c>
      <c r="G425" s="423"/>
      <c r="H425" s="428">
        <f>'4-Отчет за собствения капитал'!L22</f>
        <v>0</v>
      </c>
    </row>
    <row r="426" spans="1:8">
      <c r="A426" s="423" t="str">
        <f t="shared" si="30"/>
        <v>"ЕМКА" АД</v>
      </c>
      <c r="B426" s="423" t="str">
        <f t="shared" si="31"/>
        <v>107001173</v>
      </c>
      <c r="C426" s="427">
        <f t="shared" si="32"/>
        <v>46022</v>
      </c>
      <c r="D426" s="423" t="s">
        <v>520</v>
      </c>
      <c r="E426" s="423">
        <v>10</v>
      </c>
      <c r="F426" s="429" t="s">
        <v>519</v>
      </c>
      <c r="G426" s="423"/>
      <c r="H426" s="428">
        <f>'4-Отчет за собствения капитал'!L23</f>
        <v>0</v>
      </c>
    </row>
    <row r="427" spans="1:8">
      <c r="A427" s="423" t="str">
        <f t="shared" si="30"/>
        <v>"ЕМКА" АД</v>
      </c>
      <c r="B427" s="423" t="str">
        <f t="shared" si="31"/>
        <v>107001173</v>
      </c>
      <c r="C427" s="427">
        <f t="shared" si="32"/>
        <v>46022</v>
      </c>
      <c r="D427" s="423" t="s">
        <v>522</v>
      </c>
      <c r="E427" s="423">
        <v>10</v>
      </c>
      <c r="F427" s="429" t="s">
        <v>521</v>
      </c>
      <c r="G427" s="423"/>
      <c r="H427" s="428">
        <f>'4-Отчет за собствения капитал'!L24</f>
        <v>0</v>
      </c>
    </row>
    <row r="428" spans="1:8">
      <c r="A428" s="423" t="str">
        <f t="shared" si="30"/>
        <v>"ЕМКА" АД</v>
      </c>
      <c r="B428" s="423" t="str">
        <f t="shared" si="31"/>
        <v>107001173</v>
      </c>
      <c r="C428" s="427">
        <f t="shared" si="32"/>
        <v>46022</v>
      </c>
      <c r="D428" s="423" t="s">
        <v>524</v>
      </c>
      <c r="E428" s="423">
        <v>10</v>
      </c>
      <c r="F428" s="429" t="s">
        <v>523</v>
      </c>
      <c r="G428" s="423"/>
      <c r="H428" s="428">
        <f>'4-Отчет за собствения капитал'!L25</f>
        <v>0</v>
      </c>
    </row>
    <row r="429" spans="1:8">
      <c r="A429" s="423" t="str">
        <f t="shared" si="30"/>
        <v>"ЕМКА" АД</v>
      </c>
      <c r="B429" s="423" t="str">
        <f t="shared" si="31"/>
        <v>107001173</v>
      </c>
      <c r="C429" s="427">
        <f t="shared" si="32"/>
        <v>46022</v>
      </c>
      <c r="D429" s="423" t="s">
        <v>526</v>
      </c>
      <c r="E429" s="423">
        <v>10</v>
      </c>
      <c r="F429" s="429" t="s">
        <v>525</v>
      </c>
      <c r="G429" s="423"/>
      <c r="H429" s="428">
        <f>'4-Отчет за собствения капитал'!L26</f>
        <v>0</v>
      </c>
    </row>
    <row r="430" spans="1:8">
      <c r="A430" s="423" t="str">
        <f t="shared" si="30"/>
        <v>"ЕМКА" АД</v>
      </c>
      <c r="B430" s="423" t="str">
        <f t="shared" si="31"/>
        <v>107001173</v>
      </c>
      <c r="C430" s="427">
        <f t="shared" si="32"/>
        <v>46022</v>
      </c>
      <c r="D430" s="423" t="s">
        <v>527</v>
      </c>
      <c r="E430" s="423">
        <v>10</v>
      </c>
      <c r="F430" s="429" t="s">
        <v>521</v>
      </c>
      <c r="G430" s="423"/>
      <c r="H430" s="428">
        <f>'4-Отчет за собствения капитал'!L27</f>
        <v>0</v>
      </c>
    </row>
    <row r="431" spans="1:8">
      <c r="A431" s="423" t="str">
        <f t="shared" si="30"/>
        <v>"ЕМКА" АД</v>
      </c>
      <c r="B431" s="423" t="str">
        <f t="shared" si="31"/>
        <v>107001173</v>
      </c>
      <c r="C431" s="427">
        <f t="shared" si="32"/>
        <v>46022</v>
      </c>
      <c r="D431" s="423" t="s">
        <v>528</v>
      </c>
      <c r="E431" s="423">
        <v>10</v>
      </c>
      <c r="F431" s="429" t="s">
        <v>523</v>
      </c>
      <c r="G431" s="423"/>
      <c r="H431" s="428">
        <f>'4-Отчет за собствения капитал'!L28</f>
        <v>0</v>
      </c>
    </row>
    <row r="432" spans="1:8">
      <c r="A432" s="423" t="str">
        <f t="shared" si="30"/>
        <v>"ЕМКА" АД</v>
      </c>
      <c r="B432" s="423" t="str">
        <f t="shared" si="31"/>
        <v>107001173</v>
      </c>
      <c r="C432" s="427">
        <f t="shared" si="32"/>
        <v>46022</v>
      </c>
      <c r="D432" s="423" t="s">
        <v>530</v>
      </c>
      <c r="E432" s="423">
        <v>10</v>
      </c>
      <c r="F432" s="429" t="s">
        <v>529</v>
      </c>
      <c r="G432" s="423"/>
      <c r="H432" s="428">
        <f>'4-Отчет за собствения капитал'!L29</f>
        <v>0</v>
      </c>
    </row>
    <row r="433" spans="1:8">
      <c r="A433" s="423" t="str">
        <f t="shared" si="30"/>
        <v>"ЕМКА" АД</v>
      </c>
      <c r="B433" s="423" t="str">
        <f t="shared" si="31"/>
        <v>107001173</v>
      </c>
      <c r="C433" s="427">
        <f t="shared" si="32"/>
        <v>46022</v>
      </c>
      <c r="D433" s="423" t="s">
        <v>532</v>
      </c>
      <c r="E433" s="423">
        <v>10</v>
      </c>
      <c r="F433" s="429" t="s">
        <v>531</v>
      </c>
      <c r="G433" s="423"/>
      <c r="H433" s="428">
        <f>'4-Отчет за собствения капитал'!L30</f>
        <v>0</v>
      </c>
    </row>
    <row r="434" spans="1:8">
      <c r="A434" s="423" t="str">
        <f t="shared" si="30"/>
        <v>"ЕМКА" АД</v>
      </c>
      <c r="B434" s="423" t="str">
        <f t="shared" si="31"/>
        <v>107001173</v>
      </c>
      <c r="C434" s="427">
        <f t="shared" si="32"/>
        <v>46022</v>
      </c>
      <c r="D434" s="423" t="s">
        <v>534</v>
      </c>
      <c r="E434" s="423">
        <v>10</v>
      </c>
      <c r="F434" s="429" t="s">
        <v>533</v>
      </c>
      <c r="G434" s="423"/>
      <c r="H434" s="428">
        <f>'4-Отчет за собствения капитал'!L31</f>
        <v>72521</v>
      </c>
    </row>
    <row r="435" spans="1:8">
      <c r="A435" s="423" t="str">
        <f t="shared" si="30"/>
        <v>"ЕМКА" АД</v>
      </c>
      <c r="B435" s="423" t="str">
        <f t="shared" si="31"/>
        <v>107001173</v>
      </c>
      <c r="C435" s="427">
        <f t="shared" si="32"/>
        <v>46022</v>
      </c>
      <c r="D435" s="423" t="s">
        <v>536</v>
      </c>
      <c r="E435" s="423">
        <v>10</v>
      </c>
      <c r="F435" s="429" t="s">
        <v>535</v>
      </c>
      <c r="G435" s="423"/>
      <c r="H435" s="428">
        <f>'4-Отчет за собствения капитал'!L32</f>
        <v>0</v>
      </c>
    </row>
    <row r="436" spans="1:8">
      <c r="A436" s="423" t="str">
        <f t="shared" si="30"/>
        <v>"ЕМКА" АД</v>
      </c>
      <c r="B436" s="423" t="str">
        <f t="shared" si="31"/>
        <v>107001173</v>
      </c>
      <c r="C436" s="427">
        <f t="shared" si="32"/>
        <v>46022</v>
      </c>
      <c r="D436" s="423" t="s">
        <v>538</v>
      </c>
      <c r="E436" s="423">
        <v>10</v>
      </c>
      <c r="F436" s="429" t="s">
        <v>537</v>
      </c>
      <c r="G436" s="423"/>
      <c r="H436" s="428">
        <f>'4-Отчет за собствения капитал'!L33</f>
        <v>0</v>
      </c>
    </row>
    <row r="437" spans="1:8">
      <c r="A437" s="423" t="str">
        <f t="shared" si="30"/>
        <v>"ЕМКА" АД</v>
      </c>
      <c r="B437" s="423" t="str">
        <f t="shared" si="31"/>
        <v>107001173</v>
      </c>
      <c r="C437" s="427">
        <f t="shared" si="32"/>
        <v>46022</v>
      </c>
      <c r="D437" s="423" t="s">
        <v>540</v>
      </c>
      <c r="E437" s="423">
        <v>10</v>
      </c>
      <c r="F437" s="429" t="s">
        <v>539</v>
      </c>
      <c r="G437" s="423"/>
      <c r="H437" s="428">
        <f>'4-Отчет за собствения капитал'!L34</f>
        <v>72521</v>
      </c>
    </row>
    <row r="438" spans="1:8">
      <c r="A438" s="423" t="str">
        <f t="shared" si="30"/>
        <v>"ЕМКА" АД</v>
      </c>
      <c r="B438" s="423" t="str">
        <f t="shared" si="31"/>
        <v>107001173</v>
      </c>
      <c r="C438" s="427">
        <f t="shared" si="32"/>
        <v>46022</v>
      </c>
      <c r="D438" s="423" t="s">
        <v>500</v>
      </c>
      <c r="E438" s="423">
        <v>11</v>
      </c>
      <c r="F438" s="429" t="s">
        <v>499</v>
      </c>
      <c r="G438" s="423"/>
      <c r="H438" s="428">
        <f>'4-Отчет за собствения капитал'!M13</f>
        <v>0</v>
      </c>
    </row>
    <row r="439" spans="1:8">
      <c r="A439" s="423" t="str">
        <f t="shared" si="30"/>
        <v>"ЕМКА" АД</v>
      </c>
      <c r="B439" s="423" t="str">
        <f t="shared" si="31"/>
        <v>107001173</v>
      </c>
      <c r="C439" s="427">
        <f t="shared" si="32"/>
        <v>46022</v>
      </c>
      <c r="D439" s="423" t="s">
        <v>502</v>
      </c>
      <c r="E439" s="423">
        <v>11</v>
      </c>
      <c r="F439" s="429" t="s">
        <v>501</v>
      </c>
      <c r="G439" s="423"/>
      <c r="H439" s="428">
        <f>'4-Отчет за собствения капитал'!M14</f>
        <v>0</v>
      </c>
    </row>
    <row r="440" spans="1:8">
      <c r="A440" s="423" t="str">
        <f t="shared" si="30"/>
        <v>"ЕМКА" АД</v>
      </c>
      <c r="B440" s="423" t="str">
        <f t="shared" si="31"/>
        <v>107001173</v>
      </c>
      <c r="C440" s="427">
        <f t="shared" si="32"/>
        <v>46022</v>
      </c>
      <c r="D440" s="423" t="s">
        <v>504</v>
      </c>
      <c r="E440" s="423">
        <v>11</v>
      </c>
      <c r="F440" s="429" t="s">
        <v>503</v>
      </c>
      <c r="G440" s="423"/>
      <c r="H440" s="428">
        <f>'4-Отчет за собствения капитал'!M15</f>
        <v>0</v>
      </c>
    </row>
    <row r="441" spans="1:8">
      <c r="A441" s="423" t="str">
        <f t="shared" si="30"/>
        <v>"ЕМКА" АД</v>
      </c>
      <c r="B441" s="423" t="str">
        <f t="shared" si="31"/>
        <v>107001173</v>
      </c>
      <c r="C441" s="427">
        <f t="shared" si="32"/>
        <v>46022</v>
      </c>
      <c r="D441" s="423" t="s">
        <v>506</v>
      </c>
      <c r="E441" s="423">
        <v>11</v>
      </c>
      <c r="F441" s="429" t="s">
        <v>505</v>
      </c>
      <c r="G441" s="423"/>
      <c r="H441" s="428">
        <f>'4-Отчет за собствения капитал'!M16</f>
        <v>0</v>
      </c>
    </row>
    <row r="442" spans="1:8">
      <c r="A442" s="423" t="str">
        <f t="shared" si="30"/>
        <v>"ЕМКА" АД</v>
      </c>
      <c r="B442" s="423" t="str">
        <f t="shared" si="31"/>
        <v>107001173</v>
      </c>
      <c r="C442" s="427">
        <f t="shared" si="32"/>
        <v>46022</v>
      </c>
      <c r="D442" s="423" t="s">
        <v>508</v>
      </c>
      <c r="E442" s="423">
        <v>11</v>
      </c>
      <c r="F442" s="429" t="s">
        <v>507</v>
      </c>
      <c r="G442" s="423"/>
      <c r="H442" s="428">
        <f>'4-Отчет за собствения капитал'!M17</f>
        <v>0</v>
      </c>
    </row>
    <row r="443" spans="1:8">
      <c r="A443" s="423" t="str">
        <f t="shared" si="30"/>
        <v>"ЕМКА" АД</v>
      </c>
      <c r="B443" s="423" t="str">
        <f t="shared" si="31"/>
        <v>107001173</v>
      </c>
      <c r="C443" s="427">
        <f t="shared" si="32"/>
        <v>46022</v>
      </c>
      <c r="D443" s="423" t="s">
        <v>510</v>
      </c>
      <c r="E443" s="423">
        <v>11</v>
      </c>
      <c r="F443" s="429" t="s">
        <v>509</v>
      </c>
      <c r="G443" s="423"/>
      <c r="H443" s="428">
        <f>'4-Отчет за собствения капитал'!M18</f>
        <v>0</v>
      </c>
    </row>
    <row r="444" spans="1:8">
      <c r="A444" s="423" t="str">
        <f t="shared" si="30"/>
        <v>"ЕМКА" АД</v>
      </c>
      <c r="B444" s="423" t="str">
        <f t="shared" si="31"/>
        <v>107001173</v>
      </c>
      <c r="C444" s="427">
        <f t="shared" si="32"/>
        <v>46022</v>
      </c>
      <c r="D444" s="423" t="s">
        <v>512</v>
      </c>
      <c r="E444" s="423">
        <v>11</v>
      </c>
      <c r="F444" s="429" t="s">
        <v>511</v>
      </c>
      <c r="G444" s="423"/>
      <c r="H444" s="428">
        <f>'4-Отчет за собствения капитал'!M19</f>
        <v>0</v>
      </c>
    </row>
    <row r="445" spans="1:8">
      <c r="A445" s="423" t="str">
        <f t="shared" si="30"/>
        <v>"ЕМКА" АД</v>
      </c>
      <c r="B445" s="423" t="str">
        <f t="shared" si="31"/>
        <v>107001173</v>
      </c>
      <c r="C445" s="427">
        <f t="shared" si="32"/>
        <v>46022</v>
      </c>
      <c r="D445" s="423" t="s">
        <v>514</v>
      </c>
      <c r="E445" s="423">
        <v>11</v>
      </c>
      <c r="F445" s="429" t="s">
        <v>513</v>
      </c>
      <c r="G445" s="423"/>
      <c r="H445" s="428">
        <f>'4-Отчет за собствения капитал'!M20</f>
        <v>0</v>
      </c>
    </row>
    <row r="446" spans="1:8">
      <c r="A446" s="423" t="str">
        <f t="shared" si="30"/>
        <v>"ЕМКА" АД</v>
      </c>
      <c r="B446" s="423" t="str">
        <f t="shared" si="31"/>
        <v>107001173</v>
      </c>
      <c r="C446" s="427">
        <f t="shared" si="32"/>
        <v>46022</v>
      </c>
      <c r="D446" s="423" t="s">
        <v>516</v>
      </c>
      <c r="E446" s="423">
        <v>11</v>
      </c>
      <c r="F446" s="429" t="s">
        <v>515</v>
      </c>
      <c r="G446" s="423"/>
      <c r="H446" s="428">
        <f>'4-Отчет за собствения капитал'!M21</f>
        <v>0</v>
      </c>
    </row>
    <row r="447" spans="1:8">
      <c r="A447" s="423" t="str">
        <f t="shared" si="30"/>
        <v>"ЕМКА" АД</v>
      </c>
      <c r="B447" s="423" t="str">
        <f t="shared" si="31"/>
        <v>107001173</v>
      </c>
      <c r="C447" s="427">
        <f t="shared" si="32"/>
        <v>46022</v>
      </c>
      <c r="D447" s="423" t="s">
        <v>518</v>
      </c>
      <c r="E447" s="423">
        <v>11</v>
      </c>
      <c r="F447" s="429" t="s">
        <v>517</v>
      </c>
      <c r="G447" s="423"/>
      <c r="H447" s="428">
        <f>'4-Отчет за собствения капитал'!M22</f>
        <v>0</v>
      </c>
    </row>
    <row r="448" spans="1:8">
      <c r="A448" s="423" t="str">
        <f t="shared" si="30"/>
        <v>"ЕМКА" АД</v>
      </c>
      <c r="B448" s="423" t="str">
        <f t="shared" si="31"/>
        <v>107001173</v>
      </c>
      <c r="C448" s="427">
        <f t="shared" si="32"/>
        <v>46022</v>
      </c>
      <c r="D448" s="423" t="s">
        <v>520</v>
      </c>
      <c r="E448" s="423">
        <v>11</v>
      </c>
      <c r="F448" s="429" t="s">
        <v>519</v>
      </c>
      <c r="G448" s="423"/>
      <c r="H448" s="428">
        <f>'4-Отчет за собствения капитал'!M23</f>
        <v>0</v>
      </c>
    </row>
    <row r="449" spans="1:8">
      <c r="A449" s="423" t="str">
        <f t="shared" si="30"/>
        <v>"ЕМКА" АД</v>
      </c>
      <c r="B449" s="423" t="str">
        <f t="shared" si="31"/>
        <v>107001173</v>
      </c>
      <c r="C449" s="427">
        <f t="shared" si="32"/>
        <v>46022</v>
      </c>
      <c r="D449" s="423" t="s">
        <v>522</v>
      </c>
      <c r="E449" s="423">
        <v>11</v>
      </c>
      <c r="F449" s="429" t="s">
        <v>521</v>
      </c>
      <c r="G449" s="423"/>
      <c r="H449" s="428">
        <f>'4-Отчет за собствения капитал'!M24</f>
        <v>0</v>
      </c>
    </row>
    <row r="450" spans="1:8">
      <c r="A450" s="423" t="str">
        <f t="shared" si="30"/>
        <v>"ЕМКА" АД</v>
      </c>
      <c r="B450" s="423" t="str">
        <f t="shared" si="31"/>
        <v>107001173</v>
      </c>
      <c r="C450" s="427">
        <f t="shared" si="32"/>
        <v>46022</v>
      </c>
      <c r="D450" s="423" t="s">
        <v>524</v>
      </c>
      <c r="E450" s="423">
        <v>11</v>
      </c>
      <c r="F450" s="429" t="s">
        <v>523</v>
      </c>
      <c r="G450" s="423"/>
      <c r="H450" s="428">
        <f>'4-Отчет за собствения капитал'!M25</f>
        <v>0</v>
      </c>
    </row>
    <row r="451" spans="1:8">
      <c r="A451" s="423" t="str">
        <f t="shared" si="30"/>
        <v>"ЕМКА" АД</v>
      </c>
      <c r="B451" s="423" t="str">
        <f t="shared" si="31"/>
        <v>107001173</v>
      </c>
      <c r="C451" s="427">
        <f t="shared" si="32"/>
        <v>46022</v>
      </c>
      <c r="D451" s="423" t="s">
        <v>526</v>
      </c>
      <c r="E451" s="423">
        <v>11</v>
      </c>
      <c r="F451" s="429" t="s">
        <v>525</v>
      </c>
      <c r="G451" s="423"/>
      <c r="H451" s="428">
        <f>'4-Отчет за собствения капитал'!M26</f>
        <v>0</v>
      </c>
    </row>
    <row r="452" spans="1:8">
      <c r="A452" s="423" t="str">
        <f t="shared" si="30"/>
        <v>"ЕМКА" АД</v>
      </c>
      <c r="B452" s="423" t="str">
        <f t="shared" si="31"/>
        <v>107001173</v>
      </c>
      <c r="C452" s="427">
        <f t="shared" si="32"/>
        <v>46022</v>
      </c>
      <c r="D452" s="423" t="s">
        <v>527</v>
      </c>
      <c r="E452" s="423">
        <v>11</v>
      </c>
      <c r="F452" s="429" t="s">
        <v>521</v>
      </c>
      <c r="G452" s="423"/>
      <c r="H452" s="428">
        <f>'4-Отчет за собствения капитал'!M27</f>
        <v>0</v>
      </c>
    </row>
    <row r="453" spans="1:8">
      <c r="A453" s="423" t="str">
        <f t="shared" si="30"/>
        <v>"ЕМКА" АД</v>
      </c>
      <c r="B453" s="423" t="str">
        <f t="shared" si="31"/>
        <v>107001173</v>
      </c>
      <c r="C453" s="427">
        <f t="shared" si="32"/>
        <v>46022</v>
      </c>
      <c r="D453" s="423" t="s">
        <v>528</v>
      </c>
      <c r="E453" s="423">
        <v>11</v>
      </c>
      <c r="F453" s="429" t="s">
        <v>523</v>
      </c>
      <c r="G453" s="423"/>
      <c r="H453" s="428">
        <f>'4-Отчет за собствения капитал'!M28</f>
        <v>0</v>
      </c>
    </row>
    <row r="454" spans="1:8">
      <c r="A454" s="423" t="str">
        <f t="shared" si="30"/>
        <v>"ЕМКА" АД</v>
      </c>
      <c r="B454" s="423" t="str">
        <f t="shared" si="31"/>
        <v>107001173</v>
      </c>
      <c r="C454" s="427">
        <f t="shared" si="32"/>
        <v>46022</v>
      </c>
      <c r="D454" s="423" t="s">
        <v>530</v>
      </c>
      <c r="E454" s="423">
        <v>11</v>
      </c>
      <c r="F454" s="429" t="s">
        <v>529</v>
      </c>
      <c r="G454" s="423"/>
      <c r="H454" s="428">
        <f>'4-Отчет за собствения капитал'!M29</f>
        <v>0</v>
      </c>
    </row>
    <row r="455" spans="1:8">
      <c r="A455" s="423" t="str">
        <f t="shared" si="30"/>
        <v>"ЕМКА" АД</v>
      </c>
      <c r="B455" s="423" t="str">
        <f t="shared" si="31"/>
        <v>107001173</v>
      </c>
      <c r="C455" s="427">
        <f t="shared" si="32"/>
        <v>46022</v>
      </c>
      <c r="D455" s="423" t="s">
        <v>532</v>
      </c>
      <c r="E455" s="423">
        <v>11</v>
      </c>
      <c r="F455" s="429" t="s">
        <v>531</v>
      </c>
      <c r="G455" s="423"/>
      <c r="H455" s="428">
        <f>'4-Отчет за собствения капитал'!M30</f>
        <v>0</v>
      </c>
    </row>
    <row r="456" spans="1:8">
      <c r="A456" s="423" t="str">
        <f t="shared" si="30"/>
        <v>"ЕМКА" АД</v>
      </c>
      <c r="B456" s="423" t="str">
        <f t="shared" si="31"/>
        <v>107001173</v>
      </c>
      <c r="C456" s="427">
        <f t="shared" si="32"/>
        <v>46022</v>
      </c>
      <c r="D456" s="423" t="s">
        <v>534</v>
      </c>
      <c r="E456" s="423">
        <v>11</v>
      </c>
      <c r="F456" s="429" t="s">
        <v>533</v>
      </c>
      <c r="G456" s="423"/>
      <c r="H456" s="428">
        <f>'4-Отчет за собствения капитал'!M31</f>
        <v>0</v>
      </c>
    </row>
    <row r="457" spans="1:8">
      <c r="A457" s="423" t="str">
        <f t="shared" si="30"/>
        <v>"ЕМКА" АД</v>
      </c>
      <c r="B457" s="423" t="str">
        <f t="shared" si="31"/>
        <v>107001173</v>
      </c>
      <c r="C457" s="427">
        <f t="shared" si="32"/>
        <v>46022</v>
      </c>
      <c r="D457" s="423" t="s">
        <v>536</v>
      </c>
      <c r="E457" s="423">
        <v>11</v>
      </c>
      <c r="F457" s="429" t="s">
        <v>535</v>
      </c>
      <c r="G457" s="423"/>
      <c r="H457" s="428">
        <f>'4-Отчет за собствения капитал'!M32</f>
        <v>0</v>
      </c>
    </row>
    <row r="458" spans="1:8">
      <c r="A458" s="423" t="str">
        <f t="shared" si="30"/>
        <v>"ЕМКА" АД</v>
      </c>
      <c r="B458" s="423" t="str">
        <f t="shared" si="31"/>
        <v>107001173</v>
      </c>
      <c r="C458" s="427">
        <f t="shared" si="32"/>
        <v>46022</v>
      </c>
      <c r="D458" s="423" t="s">
        <v>538</v>
      </c>
      <c r="E458" s="423">
        <v>11</v>
      </c>
      <c r="F458" s="429" t="s">
        <v>537</v>
      </c>
      <c r="G458" s="423"/>
      <c r="H458" s="428">
        <f>'4-Отчет за собствения капитал'!M33</f>
        <v>0</v>
      </c>
    </row>
    <row r="459" spans="1:8">
      <c r="A459" s="423" t="str">
        <f t="shared" si="30"/>
        <v>"ЕМКА" АД</v>
      </c>
      <c r="B459" s="423" t="str">
        <f t="shared" si="31"/>
        <v>107001173</v>
      </c>
      <c r="C459" s="427">
        <f t="shared" si="32"/>
        <v>46022</v>
      </c>
      <c r="D459" s="423" t="s">
        <v>540</v>
      </c>
      <c r="E459" s="423">
        <v>11</v>
      </c>
      <c r="F459" s="429" t="s">
        <v>539</v>
      </c>
      <c r="G459" s="423"/>
      <c r="H459" s="428">
        <f>'4-Отчет за собствения капитал'!M34</f>
        <v>0</v>
      </c>
    </row>
    <row r="460" spans="1:8" s="250" customFormat="1">
      <c r="A460" s="424"/>
      <c r="B460" s="424"/>
      <c r="C460" s="425"/>
      <c r="D460" s="424"/>
      <c r="E460" s="424"/>
      <c r="F460" s="426" t="s">
        <v>884</v>
      </c>
      <c r="G460" s="424"/>
      <c r="H460" s="424"/>
    </row>
    <row r="461" spans="1:8">
      <c r="A461" s="423" t="str">
        <f t="shared" ref="A461:A524" si="33">pdeName</f>
        <v>"ЕМКА" АД</v>
      </c>
      <c r="B461" s="423" t="str">
        <f t="shared" ref="B461:B524" si="34">pdeBulstat</f>
        <v>107001173</v>
      </c>
      <c r="C461" s="427">
        <f t="shared" ref="C461:C524" si="35">endDate</f>
        <v>46022</v>
      </c>
      <c r="D461" s="423" t="s">
        <v>572</v>
      </c>
      <c r="E461" s="423">
        <v>1</v>
      </c>
      <c r="F461" s="423" t="s">
        <v>571</v>
      </c>
      <c r="G461" s="423"/>
      <c r="H461" s="423" t="e">
        <f>#REF!</f>
        <v>#REF!</v>
      </c>
    </row>
    <row r="462" spans="1:8">
      <c r="A462" s="423" t="str">
        <f t="shared" si="33"/>
        <v>"ЕМКА" АД</v>
      </c>
      <c r="B462" s="423" t="str">
        <f t="shared" si="34"/>
        <v>107001173</v>
      </c>
      <c r="C462" s="427">
        <f t="shared" si="35"/>
        <v>46022</v>
      </c>
      <c r="D462" s="423" t="s">
        <v>574</v>
      </c>
      <c r="E462" s="423">
        <v>1</v>
      </c>
      <c r="F462" s="423" t="s">
        <v>573</v>
      </c>
      <c r="G462" s="423"/>
      <c r="H462" s="423" t="e">
        <f>#REF!</f>
        <v>#REF!</v>
      </c>
    </row>
    <row r="463" spans="1:8">
      <c r="A463" s="423" t="str">
        <f t="shared" si="33"/>
        <v>"ЕМКА" АД</v>
      </c>
      <c r="B463" s="423" t="str">
        <f t="shared" si="34"/>
        <v>107001173</v>
      </c>
      <c r="C463" s="427">
        <f t="shared" si="35"/>
        <v>46022</v>
      </c>
      <c r="D463" s="423" t="s">
        <v>576</v>
      </c>
      <c r="E463" s="423">
        <v>1</v>
      </c>
      <c r="F463" s="423" t="s">
        <v>575</v>
      </c>
      <c r="G463" s="423"/>
      <c r="H463" s="423" t="e">
        <f>#REF!</f>
        <v>#REF!</v>
      </c>
    </row>
    <row r="464" spans="1:8">
      <c r="A464" s="423" t="str">
        <f t="shared" si="33"/>
        <v>"ЕМКА" АД</v>
      </c>
      <c r="B464" s="423" t="str">
        <f t="shared" si="34"/>
        <v>107001173</v>
      </c>
      <c r="C464" s="427">
        <f t="shared" si="35"/>
        <v>46022</v>
      </c>
      <c r="D464" s="423" t="s">
        <v>578</v>
      </c>
      <c r="E464" s="423">
        <v>1</v>
      </c>
      <c r="F464" s="423" t="s">
        <v>577</v>
      </c>
      <c r="G464" s="423"/>
      <c r="H464" s="423" t="e">
        <f>#REF!</f>
        <v>#REF!</v>
      </c>
    </row>
    <row r="465" spans="1:8">
      <c r="A465" s="423" t="str">
        <f t="shared" si="33"/>
        <v>"ЕМКА" АД</v>
      </c>
      <c r="B465" s="423" t="str">
        <f t="shared" si="34"/>
        <v>107001173</v>
      </c>
      <c r="C465" s="427">
        <f t="shared" si="35"/>
        <v>46022</v>
      </c>
      <c r="D465" s="423" t="s">
        <v>580</v>
      </c>
      <c r="E465" s="423">
        <v>1</v>
      </c>
      <c r="F465" s="423" t="s">
        <v>579</v>
      </c>
      <c r="G465" s="423"/>
      <c r="H465" s="423" t="e">
        <f>#REF!</f>
        <v>#REF!</v>
      </c>
    </row>
    <row r="466" spans="1:8">
      <c r="A466" s="423" t="str">
        <f t="shared" si="33"/>
        <v>"ЕМКА" АД</v>
      </c>
      <c r="B466" s="423" t="str">
        <f t="shared" si="34"/>
        <v>107001173</v>
      </c>
      <c r="C466" s="427">
        <f t="shared" si="35"/>
        <v>46022</v>
      </c>
      <c r="D466" s="423" t="s">
        <v>582</v>
      </c>
      <c r="E466" s="423">
        <v>1</v>
      </c>
      <c r="F466" s="423" t="s">
        <v>581</v>
      </c>
      <c r="G466" s="423"/>
      <c r="H466" s="423" t="e">
        <f>#REF!</f>
        <v>#REF!</v>
      </c>
    </row>
    <row r="467" spans="1:8">
      <c r="A467" s="423" t="str">
        <f t="shared" si="33"/>
        <v>"ЕМКА" АД</v>
      </c>
      <c r="B467" s="423" t="str">
        <f t="shared" si="34"/>
        <v>107001173</v>
      </c>
      <c r="C467" s="427">
        <f t="shared" si="35"/>
        <v>46022</v>
      </c>
      <c r="D467" s="423" t="s">
        <v>584</v>
      </c>
      <c r="E467" s="423">
        <v>1</v>
      </c>
      <c r="F467" s="423" t="s">
        <v>583</v>
      </c>
      <c r="G467" s="423"/>
      <c r="H467" s="423" t="e">
        <f>#REF!</f>
        <v>#REF!</v>
      </c>
    </row>
    <row r="468" spans="1:8">
      <c r="A468" s="423" t="str">
        <f t="shared" si="33"/>
        <v>"ЕМКА" АД</v>
      </c>
      <c r="B468" s="423" t="str">
        <f t="shared" si="34"/>
        <v>107001173</v>
      </c>
      <c r="C468" s="427">
        <f t="shared" si="35"/>
        <v>46022</v>
      </c>
      <c r="D468" s="423" t="s">
        <v>586</v>
      </c>
      <c r="E468" s="423">
        <v>1</v>
      </c>
      <c r="F468" s="423" t="s">
        <v>585</v>
      </c>
      <c r="G468" s="423"/>
      <c r="H468" s="423" t="e">
        <f>#REF!</f>
        <v>#REF!</v>
      </c>
    </row>
    <row r="469" spans="1:8">
      <c r="A469" s="423" t="str">
        <f t="shared" si="33"/>
        <v>"ЕМКА" АД</v>
      </c>
      <c r="B469" s="423" t="str">
        <f t="shared" si="34"/>
        <v>107001173</v>
      </c>
      <c r="C469" s="427">
        <f t="shared" si="35"/>
        <v>46022</v>
      </c>
      <c r="D469" s="423" t="s">
        <v>587</v>
      </c>
      <c r="E469" s="423">
        <v>1</v>
      </c>
      <c r="F469" s="423" t="s">
        <v>570</v>
      </c>
      <c r="G469" s="423"/>
      <c r="H469" s="423" t="e">
        <f>#REF!</f>
        <v>#REF!</v>
      </c>
    </row>
    <row r="470" spans="1:8">
      <c r="A470" s="423" t="str">
        <f t="shared" si="33"/>
        <v>"ЕМКА" АД</v>
      </c>
      <c r="B470" s="423" t="str">
        <f t="shared" si="34"/>
        <v>107001173</v>
      </c>
      <c r="C470" s="427">
        <f t="shared" si="35"/>
        <v>46022</v>
      </c>
      <c r="D470" s="423" t="s">
        <v>589</v>
      </c>
      <c r="E470" s="423">
        <v>1</v>
      </c>
      <c r="F470" s="423" t="s">
        <v>588</v>
      </c>
      <c r="G470" s="423"/>
      <c r="H470" s="423" t="e">
        <f>#REF!</f>
        <v>#REF!</v>
      </c>
    </row>
    <row r="471" spans="1:8">
      <c r="A471" s="423" t="str">
        <f t="shared" si="33"/>
        <v>"ЕМКА" АД</v>
      </c>
      <c r="B471" s="423" t="str">
        <f t="shared" si="34"/>
        <v>107001173</v>
      </c>
      <c r="C471" s="427">
        <f t="shared" si="35"/>
        <v>46022</v>
      </c>
      <c r="D471" s="423" t="s">
        <v>591</v>
      </c>
      <c r="E471" s="423">
        <v>1</v>
      </c>
      <c r="F471" s="423" t="s">
        <v>590</v>
      </c>
      <c r="G471" s="423"/>
      <c r="H471" s="423" t="e">
        <f>#REF!</f>
        <v>#REF!</v>
      </c>
    </row>
    <row r="472" spans="1:8">
      <c r="A472" s="423" t="str">
        <f t="shared" si="33"/>
        <v>"ЕМКА" АД</v>
      </c>
      <c r="B472" s="423" t="str">
        <f t="shared" si="34"/>
        <v>107001173</v>
      </c>
      <c r="C472" s="427">
        <f t="shared" si="35"/>
        <v>46022</v>
      </c>
      <c r="D472" s="423" t="s">
        <v>593</v>
      </c>
      <c r="E472" s="423">
        <v>1</v>
      </c>
      <c r="F472" s="423" t="s">
        <v>592</v>
      </c>
      <c r="G472" s="423"/>
      <c r="H472" s="423" t="e">
        <f>#REF!</f>
        <v>#REF!</v>
      </c>
    </row>
    <row r="473" spans="1:8">
      <c r="A473" s="423" t="str">
        <f t="shared" si="33"/>
        <v>"ЕМКА" АД</v>
      </c>
      <c r="B473" s="423" t="str">
        <f t="shared" si="34"/>
        <v>107001173</v>
      </c>
      <c r="C473" s="427">
        <f t="shared" si="35"/>
        <v>46022</v>
      </c>
      <c r="D473" s="423" t="s">
        <v>595</v>
      </c>
      <c r="E473" s="423">
        <v>1</v>
      </c>
      <c r="F473" s="423" t="s">
        <v>594</v>
      </c>
      <c r="G473" s="423"/>
      <c r="H473" s="423" t="e">
        <f>#REF!</f>
        <v>#REF!</v>
      </c>
    </row>
    <row r="474" spans="1:8">
      <c r="A474" s="423" t="str">
        <f t="shared" si="33"/>
        <v>"ЕМКА" АД</v>
      </c>
      <c r="B474" s="423" t="str">
        <f t="shared" si="34"/>
        <v>107001173</v>
      </c>
      <c r="C474" s="427">
        <f t="shared" si="35"/>
        <v>46022</v>
      </c>
      <c r="D474" s="423" t="s">
        <v>597</v>
      </c>
      <c r="E474" s="423">
        <v>1</v>
      </c>
      <c r="F474" s="423" t="s">
        <v>596</v>
      </c>
      <c r="G474" s="423"/>
      <c r="H474" s="423" t="e">
        <f>#REF!</f>
        <v>#REF!</v>
      </c>
    </row>
    <row r="475" spans="1:8">
      <c r="A475" s="423" t="str">
        <f t="shared" si="33"/>
        <v>"ЕМКА" АД</v>
      </c>
      <c r="B475" s="423" t="str">
        <f t="shared" si="34"/>
        <v>107001173</v>
      </c>
      <c r="C475" s="427">
        <f t="shared" si="35"/>
        <v>46022</v>
      </c>
      <c r="D475" s="423" t="s">
        <v>598</v>
      </c>
      <c r="E475" s="423">
        <v>1</v>
      </c>
      <c r="F475" s="423" t="s">
        <v>585</v>
      </c>
      <c r="G475" s="423"/>
      <c r="H475" s="423" t="e">
        <f>#REF!</f>
        <v>#REF!</v>
      </c>
    </row>
    <row r="476" spans="1:8">
      <c r="A476" s="423" t="str">
        <f t="shared" si="33"/>
        <v>"ЕМКА" АД</v>
      </c>
      <c r="B476" s="423" t="str">
        <f t="shared" si="34"/>
        <v>107001173</v>
      </c>
      <c r="C476" s="427">
        <f t="shared" si="35"/>
        <v>46022</v>
      </c>
      <c r="D476" s="423" t="s">
        <v>599</v>
      </c>
      <c r="E476" s="423">
        <v>1</v>
      </c>
      <c r="F476" s="423" t="s">
        <v>885</v>
      </c>
      <c r="G476" s="423"/>
      <c r="H476" s="423" t="e">
        <f>#REF!</f>
        <v>#REF!</v>
      </c>
    </row>
    <row r="477" spans="1:8">
      <c r="A477" s="423" t="str">
        <f t="shared" si="33"/>
        <v>"ЕМКА" АД</v>
      </c>
      <c r="B477" s="423" t="str">
        <f t="shared" si="34"/>
        <v>107001173</v>
      </c>
      <c r="C477" s="427">
        <f t="shared" si="35"/>
        <v>46022</v>
      </c>
      <c r="D477" s="423" t="s">
        <v>602</v>
      </c>
      <c r="E477" s="423">
        <v>1</v>
      </c>
      <c r="F477" s="423" t="s">
        <v>601</v>
      </c>
      <c r="G477" s="423"/>
      <c r="H477" s="423" t="e">
        <f>#REF!</f>
        <v>#REF!</v>
      </c>
    </row>
    <row r="478" spans="1:8">
      <c r="A478" s="423" t="str">
        <f t="shared" si="33"/>
        <v>"ЕМКА" АД</v>
      </c>
      <c r="B478" s="423" t="str">
        <f t="shared" si="34"/>
        <v>107001173</v>
      </c>
      <c r="C478" s="427">
        <f t="shared" si="35"/>
        <v>46022</v>
      </c>
      <c r="D478" s="423" t="s">
        <v>603</v>
      </c>
      <c r="E478" s="423">
        <v>1</v>
      </c>
      <c r="F478" s="423" t="s">
        <v>124</v>
      </c>
      <c r="G478" s="423"/>
      <c r="H478" s="423" t="e">
        <f>#REF!</f>
        <v>#REF!</v>
      </c>
    </row>
    <row r="479" spans="1:8">
      <c r="A479" s="423" t="str">
        <f t="shared" si="33"/>
        <v>"ЕМКА" АД</v>
      </c>
      <c r="B479" s="423" t="str">
        <f t="shared" si="34"/>
        <v>107001173</v>
      </c>
      <c r="C479" s="427">
        <f t="shared" si="35"/>
        <v>46022</v>
      </c>
      <c r="D479" s="423" t="s">
        <v>604</v>
      </c>
      <c r="E479" s="423">
        <v>1</v>
      </c>
      <c r="F479" s="423" t="s">
        <v>126</v>
      </c>
      <c r="G479" s="423"/>
      <c r="H479" s="423" t="e">
        <f>#REF!</f>
        <v>#REF!</v>
      </c>
    </row>
    <row r="480" spans="1:8">
      <c r="A480" s="423" t="str">
        <f t="shared" si="33"/>
        <v>"ЕМКА" АД</v>
      </c>
      <c r="B480" s="423" t="str">
        <f t="shared" si="34"/>
        <v>107001173</v>
      </c>
      <c r="C480" s="427">
        <f t="shared" si="35"/>
        <v>46022</v>
      </c>
      <c r="D480" s="423" t="s">
        <v>605</v>
      </c>
      <c r="E480" s="423">
        <v>1</v>
      </c>
      <c r="F480" s="423" t="s">
        <v>130</v>
      </c>
      <c r="G480" s="423"/>
      <c r="H480" s="423" t="e">
        <f>#REF!</f>
        <v>#REF!</v>
      </c>
    </row>
    <row r="481" spans="1:8">
      <c r="A481" s="423" t="str">
        <f t="shared" si="33"/>
        <v>"ЕМКА" АД</v>
      </c>
      <c r="B481" s="423" t="str">
        <f t="shared" si="34"/>
        <v>107001173</v>
      </c>
      <c r="C481" s="427">
        <f t="shared" si="35"/>
        <v>46022</v>
      </c>
      <c r="D481" s="423" t="s">
        <v>606</v>
      </c>
      <c r="E481" s="423">
        <v>1</v>
      </c>
      <c r="F481" s="423" t="s">
        <v>132</v>
      </c>
      <c r="G481" s="423"/>
      <c r="H481" s="423" t="e">
        <f>#REF!</f>
        <v>#REF!</v>
      </c>
    </row>
    <row r="482" spans="1:8">
      <c r="A482" s="423" t="str">
        <f t="shared" si="33"/>
        <v>"ЕМКА" АД</v>
      </c>
      <c r="B482" s="423" t="str">
        <f t="shared" si="34"/>
        <v>107001173</v>
      </c>
      <c r="C482" s="427">
        <f t="shared" si="35"/>
        <v>46022</v>
      </c>
      <c r="D482" s="423" t="s">
        <v>608</v>
      </c>
      <c r="E482" s="423">
        <v>1</v>
      </c>
      <c r="F482" s="423" t="s">
        <v>607</v>
      </c>
      <c r="G482" s="423"/>
      <c r="H482" s="423" t="e">
        <f>#REF!</f>
        <v>#REF!</v>
      </c>
    </row>
    <row r="483" spans="1:8">
      <c r="A483" s="423" t="str">
        <f t="shared" si="33"/>
        <v>"ЕМКА" АД</v>
      </c>
      <c r="B483" s="423" t="str">
        <f t="shared" si="34"/>
        <v>107001173</v>
      </c>
      <c r="C483" s="427">
        <f t="shared" si="35"/>
        <v>46022</v>
      </c>
      <c r="D483" s="423" t="s">
        <v>609</v>
      </c>
      <c r="E483" s="423">
        <v>1</v>
      </c>
      <c r="F483" s="423" t="s">
        <v>138</v>
      </c>
      <c r="G483" s="423"/>
      <c r="H483" s="423" t="e">
        <f>#REF!</f>
        <v>#REF!</v>
      </c>
    </row>
    <row r="484" spans="1:8">
      <c r="A484" s="423" t="str">
        <f t="shared" si="33"/>
        <v>"ЕМКА" АД</v>
      </c>
      <c r="B484" s="423" t="str">
        <f t="shared" si="34"/>
        <v>107001173</v>
      </c>
      <c r="C484" s="427">
        <f t="shared" si="35"/>
        <v>46022</v>
      </c>
      <c r="D484" s="423" t="s">
        <v>611</v>
      </c>
      <c r="E484" s="423">
        <v>1</v>
      </c>
      <c r="F484" s="423" t="s">
        <v>610</v>
      </c>
      <c r="G484" s="423"/>
      <c r="H484" s="423" t="e">
        <f>#REF!</f>
        <v>#REF!</v>
      </c>
    </row>
    <row r="485" spans="1:8">
      <c r="A485" s="423" t="str">
        <f t="shared" si="33"/>
        <v>"ЕМКА" АД</v>
      </c>
      <c r="B485" s="423" t="str">
        <f t="shared" si="34"/>
        <v>107001173</v>
      </c>
      <c r="C485" s="427">
        <f t="shared" si="35"/>
        <v>46022</v>
      </c>
      <c r="D485" s="423" t="s">
        <v>613</v>
      </c>
      <c r="E485" s="423">
        <v>1</v>
      </c>
      <c r="F485" s="423" t="s">
        <v>612</v>
      </c>
      <c r="G485" s="423"/>
      <c r="H485" s="423" t="e">
        <f>#REF!</f>
        <v>#REF!</v>
      </c>
    </row>
    <row r="486" spans="1:8">
      <c r="A486" s="423" t="str">
        <f t="shared" si="33"/>
        <v>"ЕМКА" АД</v>
      </c>
      <c r="B486" s="423" t="str">
        <f t="shared" si="34"/>
        <v>107001173</v>
      </c>
      <c r="C486" s="427">
        <f t="shared" si="35"/>
        <v>46022</v>
      </c>
      <c r="D486" s="423" t="s">
        <v>615</v>
      </c>
      <c r="E486" s="423">
        <v>1</v>
      </c>
      <c r="F486" s="423" t="s">
        <v>614</v>
      </c>
      <c r="G486" s="423"/>
      <c r="H486" s="423" t="e">
        <f>#REF!</f>
        <v>#REF!</v>
      </c>
    </row>
    <row r="487" spans="1:8">
      <c r="A487" s="423" t="str">
        <f t="shared" si="33"/>
        <v>"ЕМКА" АД</v>
      </c>
      <c r="B487" s="423" t="str">
        <f t="shared" si="34"/>
        <v>107001173</v>
      </c>
      <c r="C487" s="427">
        <f t="shared" si="35"/>
        <v>46022</v>
      </c>
      <c r="D487" s="423" t="s">
        <v>616</v>
      </c>
      <c r="E487" s="423">
        <v>1</v>
      </c>
      <c r="F487" s="423" t="s">
        <v>585</v>
      </c>
      <c r="G487" s="423"/>
      <c r="H487" s="423" t="e">
        <f>#REF!</f>
        <v>#REF!</v>
      </c>
    </row>
    <row r="488" spans="1:8">
      <c r="A488" s="423" t="str">
        <f t="shared" si="33"/>
        <v>"ЕМКА" АД</v>
      </c>
      <c r="B488" s="423" t="str">
        <f t="shared" si="34"/>
        <v>107001173</v>
      </c>
      <c r="C488" s="427">
        <f t="shared" si="35"/>
        <v>46022</v>
      </c>
      <c r="D488" s="423" t="s">
        <v>617</v>
      </c>
      <c r="E488" s="423">
        <v>1</v>
      </c>
      <c r="F488" s="423" t="s">
        <v>600</v>
      </c>
      <c r="G488" s="423"/>
      <c r="H488" s="423" t="e">
        <f>#REF!</f>
        <v>#REF!</v>
      </c>
    </row>
    <row r="489" spans="1:8">
      <c r="A489" s="423" t="str">
        <f t="shared" si="33"/>
        <v>"ЕМКА" АД</v>
      </c>
      <c r="B489" s="423" t="str">
        <f t="shared" si="34"/>
        <v>107001173</v>
      </c>
      <c r="C489" s="427">
        <f t="shared" si="35"/>
        <v>46022</v>
      </c>
      <c r="D489" s="423" t="s">
        <v>619</v>
      </c>
      <c r="E489" s="423">
        <v>1</v>
      </c>
      <c r="F489" s="423" t="s">
        <v>618</v>
      </c>
      <c r="G489" s="423"/>
      <c r="H489" s="423" t="e">
        <f>#REF!</f>
        <v>#REF!</v>
      </c>
    </row>
    <row r="490" spans="1:8">
      <c r="A490" s="423" t="str">
        <f t="shared" si="33"/>
        <v>"ЕМКА" АД</v>
      </c>
      <c r="B490" s="423" t="str">
        <f t="shared" si="34"/>
        <v>107001173</v>
      </c>
      <c r="C490" s="427">
        <f t="shared" si="35"/>
        <v>46022</v>
      </c>
      <c r="D490" s="423" t="s">
        <v>621</v>
      </c>
      <c r="E490" s="423">
        <v>1</v>
      </c>
      <c r="F490" s="423" t="s">
        <v>620</v>
      </c>
      <c r="G490" s="423"/>
      <c r="H490" s="423" t="e">
        <f>#REF!</f>
        <v>#REF!</v>
      </c>
    </row>
    <row r="491" spans="1:8">
      <c r="A491" s="423" t="str">
        <f t="shared" si="33"/>
        <v>"ЕМКА" АД</v>
      </c>
      <c r="B491" s="423" t="str">
        <f t="shared" si="34"/>
        <v>107001173</v>
      </c>
      <c r="C491" s="427">
        <f t="shared" si="35"/>
        <v>46022</v>
      </c>
      <c r="D491" s="423" t="s">
        <v>572</v>
      </c>
      <c r="E491" s="423">
        <v>2</v>
      </c>
      <c r="F491" s="423" t="s">
        <v>571</v>
      </c>
      <c r="G491" s="423"/>
      <c r="H491" s="423" t="e">
        <f>#REF!</f>
        <v>#REF!</v>
      </c>
    </row>
    <row r="492" spans="1:8">
      <c r="A492" s="423" t="str">
        <f t="shared" si="33"/>
        <v>"ЕМКА" АД</v>
      </c>
      <c r="B492" s="423" t="str">
        <f t="shared" si="34"/>
        <v>107001173</v>
      </c>
      <c r="C492" s="427">
        <f t="shared" si="35"/>
        <v>46022</v>
      </c>
      <c r="D492" s="423" t="s">
        <v>574</v>
      </c>
      <c r="E492" s="423">
        <v>2</v>
      </c>
      <c r="F492" s="423" t="s">
        <v>573</v>
      </c>
      <c r="G492" s="423"/>
      <c r="H492" s="423" t="e">
        <f>#REF!</f>
        <v>#REF!</v>
      </c>
    </row>
    <row r="493" spans="1:8">
      <c r="A493" s="423" t="str">
        <f t="shared" si="33"/>
        <v>"ЕМКА" АД</v>
      </c>
      <c r="B493" s="423" t="str">
        <f t="shared" si="34"/>
        <v>107001173</v>
      </c>
      <c r="C493" s="427">
        <f t="shared" si="35"/>
        <v>46022</v>
      </c>
      <c r="D493" s="423" t="s">
        <v>576</v>
      </c>
      <c r="E493" s="423">
        <v>2</v>
      </c>
      <c r="F493" s="423" t="s">
        <v>575</v>
      </c>
      <c r="G493" s="423"/>
      <c r="H493" s="423" t="e">
        <f>#REF!</f>
        <v>#REF!</v>
      </c>
    </row>
    <row r="494" spans="1:8">
      <c r="A494" s="423" t="str">
        <f t="shared" si="33"/>
        <v>"ЕМКА" АД</v>
      </c>
      <c r="B494" s="423" t="str">
        <f t="shared" si="34"/>
        <v>107001173</v>
      </c>
      <c r="C494" s="427">
        <f t="shared" si="35"/>
        <v>46022</v>
      </c>
      <c r="D494" s="423" t="s">
        <v>578</v>
      </c>
      <c r="E494" s="423">
        <v>2</v>
      </c>
      <c r="F494" s="423" t="s">
        <v>577</v>
      </c>
      <c r="G494" s="423"/>
      <c r="H494" s="423" t="e">
        <f>#REF!</f>
        <v>#REF!</v>
      </c>
    </row>
    <row r="495" spans="1:8">
      <c r="A495" s="423" t="str">
        <f t="shared" si="33"/>
        <v>"ЕМКА" АД</v>
      </c>
      <c r="B495" s="423" t="str">
        <f t="shared" si="34"/>
        <v>107001173</v>
      </c>
      <c r="C495" s="427">
        <f t="shared" si="35"/>
        <v>46022</v>
      </c>
      <c r="D495" s="423" t="s">
        <v>580</v>
      </c>
      <c r="E495" s="423">
        <v>2</v>
      </c>
      <c r="F495" s="423" t="s">
        <v>579</v>
      </c>
      <c r="G495" s="423"/>
      <c r="H495" s="423" t="e">
        <f>#REF!</f>
        <v>#REF!</v>
      </c>
    </row>
    <row r="496" spans="1:8">
      <c r="A496" s="423" t="str">
        <f t="shared" si="33"/>
        <v>"ЕМКА" АД</v>
      </c>
      <c r="B496" s="423" t="str">
        <f t="shared" si="34"/>
        <v>107001173</v>
      </c>
      <c r="C496" s="427">
        <f t="shared" si="35"/>
        <v>46022</v>
      </c>
      <c r="D496" s="423" t="s">
        <v>582</v>
      </c>
      <c r="E496" s="423">
        <v>2</v>
      </c>
      <c r="F496" s="423" t="s">
        <v>581</v>
      </c>
      <c r="G496" s="423"/>
      <c r="H496" s="423" t="e">
        <f>#REF!</f>
        <v>#REF!</v>
      </c>
    </row>
    <row r="497" spans="1:8">
      <c r="A497" s="423" t="str">
        <f t="shared" si="33"/>
        <v>"ЕМКА" АД</v>
      </c>
      <c r="B497" s="423" t="str">
        <f t="shared" si="34"/>
        <v>107001173</v>
      </c>
      <c r="C497" s="427">
        <f t="shared" si="35"/>
        <v>46022</v>
      </c>
      <c r="D497" s="423" t="s">
        <v>584</v>
      </c>
      <c r="E497" s="423">
        <v>2</v>
      </c>
      <c r="F497" s="423" t="s">
        <v>583</v>
      </c>
      <c r="G497" s="423"/>
      <c r="H497" s="423" t="e">
        <f>#REF!</f>
        <v>#REF!</v>
      </c>
    </row>
    <row r="498" spans="1:8">
      <c r="A498" s="423" t="str">
        <f t="shared" si="33"/>
        <v>"ЕМКА" АД</v>
      </c>
      <c r="B498" s="423" t="str">
        <f t="shared" si="34"/>
        <v>107001173</v>
      </c>
      <c r="C498" s="427">
        <f t="shared" si="35"/>
        <v>46022</v>
      </c>
      <c r="D498" s="423" t="s">
        <v>586</v>
      </c>
      <c r="E498" s="423">
        <v>2</v>
      </c>
      <c r="F498" s="423" t="s">
        <v>585</v>
      </c>
      <c r="G498" s="423"/>
      <c r="H498" s="423" t="e">
        <f>#REF!</f>
        <v>#REF!</v>
      </c>
    </row>
    <row r="499" spans="1:8">
      <c r="A499" s="423" t="str">
        <f t="shared" si="33"/>
        <v>"ЕМКА" АД</v>
      </c>
      <c r="B499" s="423" t="str">
        <f t="shared" si="34"/>
        <v>107001173</v>
      </c>
      <c r="C499" s="427">
        <f t="shared" si="35"/>
        <v>46022</v>
      </c>
      <c r="D499" s="423" t="s">
        <v>587</v>
      </c>
      <c r="E499" s="423">
        <v>2</v>
      </c>
      <c r="F499" s="423" t="s">
        <v>570</v>
      </c>
      <c r="G499" s="423"/>
      <c r="H499" s="423" t="e">
        <f>#REF!</f>
        <v>#REF!</v>
      </c>
    </row>
    <row r="500" spans="1:8">
      <c r="A500" s="423" t="str">
        <f t="shared" si="33"/>
        <v>"ЕМКА" АД</v>
      </c>
      <c r="B500" s="423" t="str">
        <f t="shared" si="34"/>
        <v>107001173</v>
      </c>
      <c r="C500" s="427">
        <f t="shared" si="35"/>
        <v>46022</v>
      </c>
      <c r="D500" s="423" t="s">
        <v>589</v>
      </c>
      <c r="E500" s="423">
        <v>2</v>
      </c>
      <c r="F500" s="423" t="s">
        <v>588</v>
      </c>
      <c r="G500" s="423"/>
      <c r="H500" s="423" t="e">
        <f>#REF!</f>
        <v>#REF!</v>
      </c>
    </row>
    <row r="501" spans="1:8">
      <c r="A501" s="423" t="str">
        <f t="shared" si="33"/>
        <v>"ЕМКА" АД</v>
      </c>
      <c r="B501" s="423" t="str">
        <f t="shared" si="34"/>
        <v>107001173</v>
      </c>
      <c r="C501" s="427">
        <f t="shared" si="35"/>
        <v>46022</v>
      </c>
      <c r="D501" s="423" t="s">
        <v>591</v>
      </c>
      <c r="E501" s="423">
        <v>2</v>
      </c>
      <c r="F501" s="423" t="s">
        <v>590</v>
      </c>
      <c r="G501" s="423"/>
      <c r="H501" s="423" t="e">
        <f>#REF!</f>
        <v>#REF!</v>
      </c>
    </row>
    <row r="502" spans="1:8">
      <c r="A502" s="423" t="str">
        <f t="shared" si="33"/>
        <v>"ЕМКА" АД</v>
      </c>
      <c r="B502" s="423" t="str">
        <f t="shared" si="34"/>
        <v>107001173</v>
      </c>
      <c r="C502" s="427">
        <f t="shared" si="35"/>
        <v>46022</v>
      </c>
      <c r="D502" s="423" t="s">
        <v>593</v>
      </c>
      <c r="E502" s="423">
        <v>2</v>
      </c>
      <c r="F502" s="423" t="s">
        <v>592</v>
      </c>
      <c r="G502" s="423"/>
      <c r="H502" s="423" t="e">
        <f>#REF!</f>
        <v>#REF!</v>
      </c>
    </row>
    <row r="503" spans="1:8">
      <c r="A503" s="423" t="str">
        <f t="shared" si="33"/>
        <v>"ЕМКА" АД</v>
      </c>
      <c r="B503" s="423" t="str">
        <f t="shared" si="34"/>
        <v>107001173</v>
      </c>
      <c r="C503" s="427">
        <f t="shared" si="35"/>
        <v>46022</v>
      </c>
      <c r="D503" s="423" t="s">
        <v>595</v>
      </c>
      <c r="E503" s="423">
        <v>2</v>
      </c>
      <c r="F503" s="423" t="s">
        <v>594</v>
      </c>
      <c r="G503" s="423"/>
      <c r="H503" s="423" t="e">
        <f>#REF!</f>
        <v>#REF!</v>
      </c>
    </row>
    <row r="504" spans="1:8">
      <c r="A504" s="423" t="str">
        <f t="shared" si="33"/>
        <v>"ЕМКА" АД</v>
      </c>
      <c r="B504" s="423" t="str">
        <f t="shared" si="34"/>
        <v>107001173</v>
      </c>
      <c r="C504" s="427">
        <f t="shared" si="35"/>
        <v>46022</v>
      </c>
      <c r="D504" s="423" t="s">
        <v>597</v>
      </c>
      <c r="E504" s="423">
        <v>2</v>
      </c>
      <c r="F504" s="423" t="s">
        <v>596</v>
      </c>
      <c r="G504" s="423"/>
      <c r="H504" s="423" t="e">
        <f>#REF!</f>
        <v>#REF!</v>
      </c>
    </row>
    <row r="505" spans="1:8">
      <c r="A505" s="423" t="str">
        <f t="shared" si="33"/>
        <v>"ЕМКА" АД</v>
      </c>
      <c r="B505" s="423" t="str">
        <f t="shared" si="34"/>
        <v>107001173</v>
      </c>
      <c r="C505" s="427">
        <f t="shared" si="35"/>
        <v>46022</v>
      </c>
      <c r="D505" s="423" t="s">
        <v>598</v>
      </c>
      <c r="E505" s="423">
        <v>2</v>
      </c>
      <c r="F505" s="423" t="s">
        <v>585</v>
      </c>
      <c r="G505" s="423"/>
      <c r="H505" s="423" t="e">
        <f>#REF!</f>
        <v>#REF!</v>
      </c>
    </row>
    <row r="506" spans="1:8">
      <c r="A506" s="423" t="str">
        <f t="shared" si="33"/>
        <v>"ЕМКА" АД</v>
      </c>
      <c r="B506" s="423" t="str">
        <f t="shared" si="34"/>
        <v>107001173</v>
      </c>
      <c r="C506" s="427">
        <f t="shared" si="35"/>
        <v>46022</v>
      </c>
      <c r="D506" s="423" t="s">
        <v>599</v>
      </c>
      <c r="E506" s="423">
        <v>2</v>
      </c>
      <c r="F506" s="423" t="s">
        <v>885</v>
      </c>
      <c r="G506" s="423"/>
      <c r="H506" s="423" t="e">
        <f>#REF!</f>
        <v>#REF!</v>
      </c>
    </row>
    <row r="507" spans="1:8">
      <c r="A507" s="423" t="str">
        <f t="shared" si="33"/>
        <v>"ЕМКА" АД</v>
      </c>
      <c r="B507" s="423" t="str">
        <f t="shared" si="34"/>
        <v>107001173</v>
      </c>
      <c r="C507" s="427">
        <f t="shared" si="35"/>
        <v>46022</v>
      </c>
      <c r="D507" s="423" t="s">
        <v>602</v>
      </c>
      <c r="E507" s="423">
        <v>2</v>
      </c>
      <c r="F507" s="423" t="s">
        <v>601</v>
      </c>
      <c r="G507" s="423"/>
      <c r="H507" s="423" t="e">
        <f>#REF!</f>
        <v>#REF!</v>
      </c>
    </row>
    <row r="508" spans="1:8">
      <c r="A508" s="423" t="str">
        <f t="shared" si="33"/>
        <v>"ЕМКА" АД</v>
      </c>
      <c r="B508" s="423" t="str">
        <f t="shared" si="34"/>
        <v>107001173</v>
      </c>
      <c r="C508" s="427">
        <f t="shared" si="35"/>
        <v>46022</v>
      </c>
      <c r="D508" s="423" t="s">
        <v>603</v>
      </c>
      <c r="E508" s="423">
        <v>2</v>
      </c>
      <c r="F508" s="423" t="s">
        <v>124</v>
      </c>
      <c r="G508" s="423"/>
      <c r="H508" s="423" t="e">
        <f>#REF!</f>
        <v>#REF!</v>
      </c>
    </row>
    <row r="509" spans="1:8">
      <c r="A509" s="423" t="str">
        <f t="shared" si="33"/>
        <v>"ЕМКА" АД</v>
      </c>
      <c r="B509" s="423" t="str">
        <f t="shared" si="34"/>
        <v>107001173</v>
      </c>
      <c r="C509" s="427">
        <f t="shared" si="35"/>
        <v>46022</v>
      </c>
      <c r="D509" s="423" t="s">
        <v>604</v>
      </c>
      <c r="E509" s="423">
        <v>2</v>
      </c>
      <c r="F509" s="423" t="s">
        <v>126</v>
      </c>
      <c r="G509" s="423"/>
      <c r="H509" s="423" t="e">
        <f>#REF!</f>
        <v>#REF!</v>
      </c>
    </row>
    <row r="510" spans="1:8">
      <c r="A510" s="423" t="str">
        <f t="shared" si="33"/>
        <v>"ЕМКА" АД</v>
      </c>
      <c r="B510" s="423" t="str">
        <f t="shared" si="34"/>
        <v>107001173</v>
      </c>
      <c r="C510" s="427">
        <f t="shared" si="35"/>
        <v>46022</v>
      </c>
      <c r="D510" s="423" t="s">
        <v>605</v>
      </c>
      <c r="E510" s="423">
        <v>2</v>
      </c>
      <c r="F510" s="423" t="s">
        <v>130</v>
      </c>
      <c r="G510" s="423"/>
      <c r="H510" s="423" t="e">
        <f>#REF!</f>
        <v>#REF!</v>
      </c>
    </row>
    <row r="511" spans="1:8">
      <c r="A511" s="423" t="str">
        <f t="shared" si="33"/>
        <v>"ЕМКА" АД</v>
      </c>
      <c r="B511" s="423" t="str">
        <f t="shared" si="34"/>
        <v>107001173</v>
      </c>
      <c r="C511" s="427">
        <f t="shared" si="35"/>
        <v>46022</v>
      </c>
      <c r="D511" s="423" t="s">
        <v>606</v>
      </c>
      <c r="E511" s="423">
        <v>2</v>
      </c>
      <c r="F511" s="423" t="s">
        <v>132</v>
      </c>
      <c r="G511" s="423"/>
      <c r="H511" s="423" t="e">
        <f>#REF!</f>
        <v>#REF!</v>
      </c>
    </row>
    <row r="512" spans="1:8">
      <c r="A512" s="423" t="str">
        <f t="shared" si="33"/>
        <v>"ЕМКА" АД</v>
      </c>
      <c r="B512" s="423" t="str">
        <f t="shared" si="34"/>
        <v>107001173</v>
      </c>
      <c r="C512" s="427">
        <f t="shared" si="35"/>
        <v>46022</v>
      </c>
      <c r="D512" s="423" t="s">
        <v>608</v>
      </c>
      <c r="E512" s="423">
        <v>2</v>
      </c>
      <c r="F512" s="423" t="s">
        <v>607</v>
      </c>
      <c r="G512" s="423"/>
      <c r="H512" s="423" t="e">
        <f>#REF!</f>
        <v>#REF!</v>
      </c>
    </row>
    <row r="513" spans="1:8">
      <c r="A513" s="423" t="str">
        <f t="shared" si="33"/>
        <v>"ЕМКА" АД</v>
      </c>
      <c r="B513" s="423" t="str">
        <f t="shared" si="34"/>
        <v>107001173</v>
      </c>
      <c r="C513" s="427">
        <f t="shared" si="35"/>
        <v>46022</v>
      </c>
      <c r="D513" s="423" t="s">
        <v>609</v>
      </c>
      <c r="E513" s="423">
        <v>2</v>
      </c>
      <c r="F513" s="423" t="s">
        <v>138</v>
      </c>
      <c r="G513" s="423"/>
      <c r="H513" s="423" t="e">
        <f>#REF!</f>
        <v>#REF!</v>
      </c>
    </row>
    <row r="514" spans="1:8">
      <c r="A514" s="423" t="str">
        <f t="shared" si="33"/>
        <v>"ЕМКА" АД</v>
      </c>
      <c r="B514" s="423" t="str">
        <f t="shared" si="34"/>
        <v>107001173</v>
      </c>
      <c r="C514" s="427">
        <f t="shared" si="35"/>
        <v>46022</v>
      </c>
      <c r="D514" s="423" t="s">
        <v>611</v>
      </c>
      <c r="E514" s="423">
        <v>2</v>
      </c>
      <c r="F514" s="423" t="s">
        <v>610</v>
      </c>
      <c r="G514" s="423"/>
      <c r="H514" s="423" t="e">
        <f>#REF!</f>
        <v>#REF!</v>
      </c>
    </row>
    <row r="515" spans="1:8">
      <c r="A515" s="423" t="str">
        <f t="shared" si="33"/>
        <v>"ЕМКА" АД</v>
      </c>
      <c r="B515" s="423" t="str">
        <f t="shared" si="34"/>
        <v>107001173</v>
      </c>
      <c r="C515" s="427">
        <f t="shared" si="35"/>
        <v>46022</v>
      </c>
      <c r="D515" s="423" t="s">
        <v>613</v>
      </c>
      <c r="E515" s="423">
        <v>2</v>
      </c>
      <c r="F515" s="423" t="s">
        <v>612</v>
      </c>
      <c r="G515" s="423"/>
      <c r="H515" s="423" t="e">
        <f>#REF!</f>
        <v>#REF!</v>
      </c>
    </row>
    <row r="516" spans="1:8">
      <c r="A516" s="423" t="str">
        <f t="shared" si="33"/>
        <v>"ЕМКА" АД</v>
      </c>
      <c r="B516" s="423" t="str">
        <f t="shared" si="34"/>
        <v>107001173</v>
      </c>
      <c r="C516" s="427">
        <f t="shared" si="35"/>
        <v>46022</v>
      </c>
      <c r="D516" s="423" t="s">
        <v>615</v>
      </c>
      <c r="E516" s="423">
        <v>2</v>
      </c>
      <c r="F516" s="423" t="s">
        <v>614</v>
      </c>
      <c r="G516" s="423"/>
      <c r="H516" s="423" t="e">
        <f>#REF!</f>
        <v>#REF!</v>
      </c>
    </row>
    <row r="517" spans="1:8">
      <c r="A517" s="423" t="str">
        <f t="shared" si="33"/>
        <v>"ЕМКА" АД</v>
      </c>
      <c r="B517" s="423" t="str">
        <f t="shared" si="34"/>
        <v>107001173</v>
      </c>
      <c r="C517" s="427">
        <f t="shared" si="35"/>
        <v>46022</v>
      </c>
      <c r="D517" s="423" t="s">
        <v>616</v>
      </c>
      <c r="E517" s="423">
        <v>2</v>
      </c>
      <c r="F517" s="423" t="s">
        <v>585</v>
      </c>
      <c r="G517" s="423"/>
      <c r="H517" s="423" t="e">
        <f>#REF!</f>
        <v>#REF!</v>
      </c>
    </row>
    <row r="518" spans="1:8">
      <c r="A518" s="423" t="str">
        <f t="shared" si="33"/>
        <v>"ЕМКА" АД</v>
      </c>
      <c r="B518" s="423" t="str">
        <f t="shared" si="34"/>
        <v>107001173</v>
      </c>
      <c r="C518" s="427">
        <f t="shared" si="35"/>
        <v>46022</v>
      </c>
      <c r="D518" s="423" t="s">
        <v>617</v>
      </c>
      <c r="E518" s="423">
        <v>2</v>
      </c>
      <c r="F518" s="423" t="s">
        <v>600</v>
      </c>
      <c r="G518" s="423"/>
      <c r="H518" s="423" t="e">
        <f>#REF!</f>
        <v>#REF!</v>
      </c>
    </row>
    <row r="519" spans="1:8">
      <c r="A519" s="423" t="str">
        <f t="shared" si="33"/>
        <v>"ЕМКА" АД</v>
      </c>
      <c r="B519" s="423" t="str">
        <f t="shared" si="34"/>
        <v>107001173</v>
      </c>
      <c r="C519" s="427">
        <f t="shared" si="35"/>
        <v>46022</v>
      </c>
      <c r="D519" s="423" t="s">
        <v>619</v>
      </c>
      <c r="E519" s="423">
        <v>2</v>
      </c>
      <c r="F519" s="423" t="s">
        <v>618</v>
      </c>
      <c r="G519" s="423"/>
      <c r="H519" s="423" t="e">
        <f>#REF!</f>
        <v>#REF!</v>
      </c>
    </row>
    <row r="520" spans="1:8">
      <c r="A520" s="423" t="str">
        <f t="shared" si="33"/>
        <v>"ЕМКА" АД</v>
      </c>
      <c r="B520" s="423" t="str">
        <f t="shared" si="34"/>
        <v>107001173</v>
      </c>
      <c r="C520" s="427">
        <f t="shared" si="35"/>
        <v>46022</v>
      </c>
      <c r="D520" s="423" t="s">
        <v>621</v>
      </c>
      <c r="E520" s="423">
        <v>2</v>
      </c>
      <c r="F520" s="423" t="s">
        <v>620</v>
      </c>
      <c r="G520" s="423"/>
      <c r="H520" s="423" t="e">
        <f>#REF!</f>
        <v>#REF!</v>
      </c>
    </row>
    <row r="521" spans="1:8">
      <c r="A521" s="423" t="str">
        <f t="shared" si="33"/>
        <v>"ЕМКА" АД</v>
      </c>
      <c r="B521" s="423" t="str">
        <f t="shared" si="34"/>
        <v>107001173</v>
      </c>
      <c r="C521" s="427">
        <f t="shared" si="35"/>
        <v>46022</v>
      </c>
      <c r="D521" s="423" t="s">
        <v>572</v>
      </c>
      <c r="E521" s="423">
        <v>3</v>
      </c>
      <c r="F521" s="423" t="s">
        <v>571</v>
      </c>
      <c r="G521" s="423"/>
      <c r="H521" s="423" t="e">
        <f>#REF!</f>
        <v>#REF!</v>
      </c>
    </row>
    <row r="522" spans="1:8">
      <c r="A522" s="423" t="str">
        <f t="shared" si="33"/>
        <v>"ЕМКА" АД</v>
      </c>
      <c r="B522" s="423" t="str">
        <f t="shared" si="34"/>
        <v>107001173</v>
      </c>
      <c r="C522" s="427">
        <f t="shared" si="35"/>
        <v>46022</v>
      </c>
      <c r="D522" s="423" t="s">
        <v>574</v>
      </c>
      <c r="E522" s="423">
        <v>3</v>
      </c>
      <c r="F522" s="423" t="s">
        <v>573</v>
      </c>
      <c r="G522" s="423"/>
      <c r="H522" s="423" t="e">
        <f>#REF!</f>
        <v>#REF!</v>
      </c>
    </row>
    <row r="523" spans="1:8">
      <c r="A523" s="423" t="str">
        <f t="shared" si="33"/>
        <v>"ЕМКА" АД</v>
      </c>
      <c r="B523" s="423" t="str">
        <f t="shared" si="34"/>
        <v>107001173</v>
      </c>
      <c r="C523" s="427">
        <f t="shared" si="35"/>
        <v>46022</v>
      </c>
      <c r="D523" s="423" t="s">
        <v>576</v>
      </c>
      <c r="E523" s="423">
        <v>3</v>
      </c>
      <c r="F523" s="423" t="s">
        <v>575</v>
      </c>
      <c r="G523" s="423"/>
      <c r="H523" s="423" t="e">
        <f>#REF!</f>
        <v>#REF!</v>
      </c>
    </row>
    <row r="524" spans="1:8">
      <c r="A524" s="423" t="str">
        <f t="shared" si="33"/>
        <v>"ЕМКА" АД</v>
      </c>
      <c r="B524" s="423" t="str">
        <f t="shared" si="34"/>
        <v>107001173</v>
      </c>
      <c r="C524" s="427">
        <f t="shared" si="35"/>
        <v>46022</v>
      </c>
      <c r="D524" s="423" t="s">
        <v>578</v>
      </c>
      <c r="E524" s="423">
        <v>3</v>
      </c>
      <c r="F524" s="423" t="s">
        <v>577</v>
      </c>
      <c r="G524" s="423"/>
      <c r="H524" s="423" t="e">
        <f>#REF!</f>
        <v>#REF!</v>
      </c>
    </row>
    <row r="525" spans="1:8">
      <c r="A525" s="423" t="str">
        <f t="shared" ref="A525:A588" si="36">pdeName</f>
        <v>"ЕМКА" АД</v>
      </c>
      <c r="B525" s="423" t="str">
        <f t="shared" ref="B525:B588" si="37">pdeBulstat</f>
        <v>107001173</v>
      </c>
      <c r="C525" s="427">
        <f t="shared" ref="C525:C588" si="38">endDate</f>
        <v>46022</v>
      </c>
      <c r="D525" s="423" t="s">
        <v>580</v>
      </c>
      <c r="E525" s="423">
        <v>3</v>
      </c>
      <c r="F525" s="423" t="s">
        <v>579</v>
      </c>
      <c r="G525" s="423"/>
      <c r="H525" s="423" t="e">
        <f>#REF!</f>
        <v>#REF!</v>
      </c>
    </row>
    <row r="526" spans="1:8">
      <c r="A526" s="423" t="str">
        <f t="shared" si="36"/>
        <v>"ЕМКА" АД</v>
      </c>
      <c r="B526" s="423" t="str">
        <f t="shared" si="37"/>
        <v>107001173</v>
      </c>
      <c r="C526" s="427">
        <f t="shared" si="38"/>
        <v>46022</v>
      </c>
      <c r="D526" s="423" t="s">
        <v>582</v>
      </c>
      <c r="E526" s="423">
        <v>3</v>
      </c>
      <c r="F526" s="423" t="s">
        <v>581</v>
      </c>
      <c r="G526" s="423"/>
      <c r="H526" s="423" t="e">
        <f>#REF!</f>
        <v>#REF!</v>
      </c>
    </row>
    <row r="527" spans="1:8">
      <c r="A527" s="423" t="str">
        <f t="shared" si="36"/>
        <v>"ЕМКА" АД</v>
      </c>
      <c r="B527" s="423" t="str">
        <f t="shared" si="37"/>
        <v>107001173</v>
      </c>
      <c r="C527" s="427">
        <f t="shared" si="38"/>
        <v>46022</v>
      </c>
      <c r="D527" s="423" t="s">
        <v>584</v>
      </c>
      <c r="E527" s="423">
        <v>3</v>
      </c>
      <c r="F527" s="423" t="s">
        <v>583</v>
      </c>
      <c r="G527" s="423"/>
      <c r="H527" s="423" t="e">
        <f>#REF!</f>
        <v>#REF!</v>
      </c>
    </row>
    <row r="528" spans="1:8">
      <c r="A528" s="423" t="str">
        <f t="shared" si="36"/>
        <v>"ЕМКА" АД</v>
      </c>
      <c r="B528" s="423" t="str">
        <f t="shared" si="37"/>
        <v>107001173</v>
      </c>
      <c r="C528" s="427">
        <f t="shared" si="38"/>
        <v>46022</v>
      </c>
      <c r="D528" s="423" t="s">
        <v>586</v>
      </c>
      <c r="E528" s="423">
        <v>3</v>
      </c>
      <c r="F528" s="423" t="s">
        <v>585</v>
      </c>
      <c r="G528" s="423"/>
      <c r="H528" s="423" t="e">
        <f>#REF!</f>
        <v>#REF!</v>
      </c>
    </row>
    <row r="529" spans="1:8">
      <c r="A529" s="423" t="str">
        <f t="shared" si="36"/>
        <v>"ЕМКА" АД</v>
      </c>
      <c r="B529" s="423" t="str">
        <f t="shared" si="37"/>
        <v>107001173</v>
      </c>
      <c r="C529" s="427">
        <f t="shared" si="38"/>
        <v>46022</v>
      </c>
      <c r="D529" s="423" t="s">
        <v>587</v>
      </c>
      <c r="E529" s="423">
        <v>3</v>
      </c>
      <c r="F529" s="423" t="s">
        <v>570</v>
      </c>
      <c r="G529" s="423"/>
      <c r="H529" s="423" t="e">
        <f>#REF!</f>
        <v>#REF!</v>
      </c>
    </row>
    <row r="530" spans="1:8">
      <c r="A530" s="423" t="str">
        <f t="shared" si="36"/>
        <v>"ЕМКА" АД</v>
      </c>
      <c r="B530" s="423" t="str">
        <f t="shared" si="37"/>
        <v>107001173</v>
      </c>
      <c r="C530" s="427">
        <f t="shared" si="38"/>
        <v>46022</v>
      </c>
      <c r="D530" s="423" t="s">
        <v>589</v>
      </c>
      <c r="E530" s="423">
        <v>3</v>
      </c>
      <c r="F530" s="423" t="s">
        <v>588</v>
      </c>
      <c r="G530" s="423"/>
      <c r="H530" s="423" t="e">
        <f>#REF!</f>
        <v>#REF!</v>
      </c>
    </row>
    <row r="531" spans="1:8">
      <c r="A531" s="423" t="str">
        <f t="shared" si="36"/>
        <v>"ЕМКА" АД</v>
      </c>
      <c r="B531" s="423" t="str">
        <f t="shared" si="37"/>
        <v>107001173</v>
      </c>
      <c r="C531" s="427">
        <f t="shared" si="38"/>
        <v>46022</v>
      </c>
      <c r="D531" s="423" t="s">
        <v>591</v>
      </c>
      <c r="E531" s="423">
        <v>3</v>
      </c>
      <c r="F531" s="423" t="s">
        <v>590</v>
      </c>
      <c r="G531" s="423"/>
      <c r="H531" s="423" t="e">
        <f>#REF!</f>
        <v>#REF!</v>
      </c>
    </row>
    <row r="532" spans="1:8">
      <c r="A532" s="423" t="str">
        <f t="shared" si="36"/>
        <v>"ЕМКА" АД</v>
      </c>
      <c r="B532" s="423" t="str">
        <f t="shared" si="37"/>
        <v>107001173</v>
      </c>
      <c r="C532" s="427">
        <f t="shared" si="38"/>
        <v>46022</v>
      </c>
      <c r="D532" s="423" t="s">
        <v>593</v>
      </c>
      <c r="E532" s="423">
        <v>3</v>
      </c>
      <c r="F532" s="423" t="s">
        <v>592</v>
      </c>
      <c r="G532" s="423"/>
      <c r="H532" s="423" t="e">
        <f>#REF!</f>
        <v>#REF!</v>
      </c>
    </row>
    <row r="533" spans="1:8">
      <c r="A533" s="423" t="str">
        <f t="shared" si="36"/>
        <v>"ЕМКА" АД</v>
      </c>
      <c r="B533" s="423" t="str">
        <f t="shared" si="37"/>
        <v>107001173</v>
      </c>
      <c r="C533" s="427">
        <f t="shared" si="38"/>
        <v>46022</v>
      </c>
      <c r="D533" s="423" t="s">
        <v>595</v>
      </c>
      <c r="E533" s="423">
        <v>3</v>
      </c>
      <c r="F533" s="423" t="s">
        <v>594</v>
      </c>
      <c r="G533" s="423"/>
      <c r="H533" s="423" t="e">
        <f>#REF!</f>
        <v>#REF!</v>
      </c>
    </row>
    <row r="534" spans="1:8">
      <c r="A534" s="423" t="str">
        <f t="shared" si="36"/>
        <v>"ЕМКА" АД</v>
      </c>
      <c r="B534" s="423" t="str">
        <f t="shared" si="37"/>
        <v>107001173</v>
      </c>
      <c r="C534" s="427">
        <f t="shared" si="38"/>
        <v>46022</v>
      </c>
      <c r="D534" s="423" t="s">
        <v>597</v>
      </c>
      <c r="E534" s="423">
        <v>3</v>
      </c>
      <c r="F534" s="423" t="s">
        <v>596</v>
      </c>
      <c r="G534" s="423"/>
      <c r="H534" s="423" t="e">
        <f>#REF!</f>
        <v>#REF!</v>
      </c>
    </row>
    <row r="535" spans="1:8">
      <c r="A535" s="423" t="str">
        <f t="shared" si="36"/>
        <v>"ЕМКА" АД</v>
      </c>
      <c r="B535" s="423" t="str">
        <f t="shared" si="37"/>
        <v>107001173</v>
      </c>
      <c r="C535" s="427">
        <f t="shared" si="38"/>
        <v>46022</v>
      </c>
      <c r="D535" s="423" t="s">
        <v>598</v>
      </c>
      <c r="E535" s="423">
        <v>3</v>
      </c>
      <c r="F535" s="423" t="s">
        <v>585</v>
      </c>
      <c r="G535" s="423"/>
      <c r="H535" s="423" t="e">
        <f>#REF!</f>
        <v>#REF!</v>
      </c>
    </row>
    <row r="536" spans="1:8">
      <c r="A536" s="423" t="str">
        <f t="shared" si="36"/>
        <v>"ЕМКА" АД</v>
      </c>
      <c r="B536" s="423" t="str">
        <f t="shared" si="37"/>
        <v>107001173</v>
      </c>
      <c r="C536" s="427">
        <f t="shared" si="38"/>
        <v>46022</v>
      </c>
      <c r="D536" s="423" t="s">
        <v>599</v>
      </c>
      <c r="E536" s="423">
        <v>3</v>
      </c>
      <c r="F536" s="423" t="s">
        <v>885</v>
      </c>
      <c r="G536" s="423"/>
      <c r="H536" s="423" t="e">
        <f>#REF!</f>
        <v>#REF!</v>
      </c>
    </row>
    <row r="537" spans="1:8">
      <c r="A537" s="423" t="str">
        <f t="shared" si="36"/>
        <v>"ЕМКА" АД</v>
      </c>
      <c r="B537" s="423" t="str">
        <f t="shared" si="37"/>
        <v>107001173</v>
      </c>
      <c r="C537" s="427">
        <f t="shared" si="38"/>
        <v>46022</v>
      </c>
      <c r="D537" s="423" t="s">
        <v>602</v>
      </c>
      <c r="E537" s="423">
        <v>3</v>
      </c>
      <c r="F537" s="423" t="s">
        <v>601</v>
      </c>
      <c r="G537" s="423"/>
      <c r="H537" s="423" t="e">
        <f>#REF!</f>
        <v>#REF!</v>
      </c>
    </row>
    <row r="538" spans="1:8">
      <c r="A538" s="423" t="str">
        <f t="shared" si="36"/>
        <v>"ЕМКА" АД</v>
      </c>
      <c r="B538" s="423" t="str">
        <f t="shared" si="37"/>
        <v>107001173</v>
      </c>
      <c r="C538" s="427">
        <f t="shared" si="38"/>
        <v>46022</v>
      </c>
      <c r="D538" s="423" t="s">
        <v>603</v>
      </c>
      <c r="E538" s="423">
        <v>3</v>
      </c>
      <c r="F538" s="423" t="s">
        <v>124</v>
      </c>
      <c r="G538" s="423"/>
      <c r="H538" s="423" t="e">
        <f>#REF!</f>
        <v>#REF!</v>
      </c>
    </row>
    <row r="539" spans="1:8">
      <c r="A539" s="423" t="str">
        <f t="shared" si="36"/>
        <v>"ЕМКА" АД</v>
      </c>
      <c r="B539" s="423" t="str">
        <f t="shared" si="37"/>
        <v>107001173</v>
      </c>
      <c r="C539" s="427">
        <f t="shared" si="38"/>
        <v>46022</v>
      </c>
      <c r="D539" s="423" t="s">
        <v>604</v>
      </c>
      <c r="E539" s="423">
        <v>3</v>
      </c>
      <c r="F539" s="423" t="s">
        <v>126</v>
      </c>
      <c r="G539" s="423"/>
      <c r="H539" s="423" t="e">
        <f>#REF!</f>
        <v>#REF!</v>
      </c>
    </row>
    <row r="540" spans="1:8">
      <c r="A540" s="423" t="str">
        <f t="shared" si="36"/>
        <v>"ЕМКА" АД</v>
      </c>
      <c r="B540" s="423" t="str">
        <f t="shared" si="37"/>
        <v>107001173</v>
      </c>
      <c r="C540" s="427">
        <f t="shared" si="38"/>
        <v>46022</v>
      </c>
      <c r="D540" s="423" t="s">
        <v>605</v>
      </c>
      <c r="E540" s="423">
        <v>3</v>
      </c>
      <c r="F540" s="423" t="s">
        <v>130</v>
      </c>
      <c r="G540" s="423"/>
      <c r="H540" s="423" t="e">
        <f>#REF!</f>
        <v>#REF!</v>
      </c>
    </row>
    <row r="541" spans="1:8">
      <c r="A541" s="423" t="str">
        <f t="shared" si="36"/>
        <v>"ЕМКА" АД</v>
      </c>
      <c r="B541" s="423" t="str">
        <f t="shared" si="37"/>
        <v>107001173</v>
      </c>
      <c r="C541" s="427">
        <f t="shared" si="38"/>
        <v>46022</v>
      </c>
      <c r="D541" s="423" t="s">
        <v>606</v>
      </c>
      <c r="E541" s="423">
        <v>3</v>
      </c>
      <c r="F541" s="423" t="s">
        <v>132</v>
      </c>
      <c r="G541" s="423"/>
      <c r="H541" s="423" t="e">
        <f>#REF!</f>
        <v>#REF!</v>
      </c>
    </row>
    <row r="542" spans="1:8">
      <c r="A542" s="423" t="str">
        <f t="shared" si="36"/>
        <v>"ЕМКА" АД</v>
      </c>
      <c r="B542" s="423" t="str">
        <f t="shared" si="37"/>
        <v>107001173</v>
      </c>
      <c r="C542" s="427">
        <f t="shared" si="38"/>
        <v>46022</v>
      </c>
      <c r="D542" s="423" t="s">
        <v>608</v>
      </c>
      <c r="E542" s="423">
        <v>3</v>
      </c>
      <c r="F542" s="423" t="s">
        <v>607</v>
      </c>
      <c r="G542" s="423"/>
      <c r="H542" s="423" t="e">
        <f>#REF!</f>
        <v>#REF!</v>
      </c>
    </row>
    <row r="543" spans="1:8">
      <c r="A543" s="423" t="str">
        <f t="shared" si="36"/>
        <v>"ЕМКА" АД</v>
      </c>
      <c r="B543" s="423" t="str">
        <f t="shared" si="37"/>
        <v>107001173</v>
      </c>
      <c r="C543" s="427">
        <f t="shared" si="38"/>
        <v>46022</v>
      </c>
      <c r="D543" s="423" t="s">
        <v>609</v>
      </c>
      <c r="E543" s="423">
        <v>3</v>
      </c>
      <c r="F543" s="423" t="s">
        <v>138</v>
      </c>
      <c r="G543" s="423"/>
      <c r="H543" s="423" t="e">
        <f>#REF!</f>
        <v>#REF!</v>
      </c>
    </row>
    <row r="544" spans="1:8">
      <c r="A544" s="423" t="str">
        <f t="shared" si="36"/>
        <v>"ЕМКА" АД</v>
      </c>
      <c r="B544" s="423" t="str">
        <f t="shared" si="37"/>
        <v>107001173</v>
      </c>
      <c r="C544" s="427">
        <f t="shared" si="38"/>
        <v>46022</v>
      </c>
      <c r="D544" s="423" t="s">
        <v>611</v>
      </c>
      <c r="E544" s="423">
        <v>3</v>
      </c>
      <c r="F544" s="423" t="s">
        <v>610</v>
      </c>
      <c r="G544" s="423"/>
      <c r="H544" s="423" t="e">
        <f>#REF!</f>
        <v>#REF!</v>
      </c>
    </row>
    <row r="545" spans="1:8">
      <c r="A545" s="423" t="str">
        <f t="shared" si="36"/>
        <v>"ЕМКА" АД</v>
      </c>
      <c r="B545" s="423" t="str">
        <f t="shared" si="37"/>
        <v>107001173</v>
      </c>
      <c r="C545" s="427">
        <f t="shared" si="38"/>
        <v>46022</v>
      </c>
      <c r="D545" s="423" t="s">
        <v>613</v>
      </c>
      <c r="E545" s="423">
        <v>3</v>
      </c>
      <c r="F545" s="423" t="s">
        <v>612</v>
      </c>
      <c r="G545" s="423"/>
      <c r="H545" s="423" t="e">
        <f>#REF!</f>
        <v>#REF!</v>
      </c>
    </row>
    <row r="546" spans="1:8">
      <c r="A546" s="423" t="str">
        <f t="shared" si="36"/>
        <v>"ЕМКА" АД</v>
      </c>
      <c r="B546" s="423" t="str">
        <f t="shared" si="37"/>
        <v>107001173</v>
      </c>
      <c r="C546" s="427">
        <f t="shared" si="38"/>
        <v>46022</v>
      </c>
      <c r="D546" s="423" t="s">
        <v>615</v>
      </c>
      <c r="E546" s="423">
        <v>3</v>
      </c>
      <c r="F546" s="423" t="s">
        <v>614</v>
      </c>
      <c r="G546" s="423"/>
      <c r="H546" s="423" t="e">
        <f>#REF!</f>
        <v>#REF!</v>
      </c>
    </row>
    <row r="547" spans="1:8">
      <c r="A547" s="423" t="str">
        <f t="shared" si="36"/>
        <v>"ЕМКА" АД</v>
      </c>
      <c r="B547" s="423" t="str">
        <f t="shared" si="37"/>
        <v>107001173</v>
      </c>
      <c r="C547" s="427">
        <f t="shared" si="38"/>
        <v>46022</v>
      </c>
      <c r="D547" s="423" t="s">
        <v>616</v>
      </c>
      <c r="E547" s="423">
        <v>3</v>
      </c>
      <c r="F547" s="423" t="s">
        <v>585</v>
      </c>
      <c r="G547" s="423"/>
      <c r="H547" s="423" t="e">
        <f>#REF!</f>
        <v>#REF!</v>
      </c>
    </row>
    <row r="548" spans="1:8">
      <c r="A548" s="423" t="str">
        <f t="shared" si="36"/>
        <v>"ЕМКА" АД</v>
      </c>
      <c r="B548" s="423" t="str">
        <f t="shared" si="37"/>
        <v>107001173</v>
      </c>
      <c r="C548" s="427">
        <f t="shared" si="38"/>
        <v>46022</v>
      </c>
      <c r="D548" s="423" t="s">
        <v>617</v>
      </c>
      <c r="E548" s="423">
        <v>3</v>
      </c>
      <c r="F548" s="423" t="s">
        <v>600</v>
      </c>
      <c r="G548" s="423"/>
      <c r="H548" s="423" t="e">
        <f>#REF!</f>
        <v>#REF!</v>
      </c>
    </row>
    <row r="549" spans="1:8">
      <c r="A549" s="423" t="str">
        <f t="shared" si="36"/>
        <v>"ЕМКА" АД</v>
      </c>
      <c r="B549" s="423" t="str">
        <f t="shared" si="37"/>
        <v>107001173</v>
      </c>
      <c r="C549" s="427">
        <f t="shared" si="38"/>
        <v>46022</v>
      </c>
      <c r="D549" s="423" t="s">
        <v>619</v>
      </c>
      <c r="E549" s="423">
        <v>3</v>
      </c>
      <c r="F549" s="423" t="s">
        <v>618</v>
      </c>
      <c r="G549" s="423"/>
      <c r="H549" s="423" t="e">
        <f>#REF!</f>
        <v>#REF!</v>
      </c>
    </row>
    <row r="550" spans="1:8">
      <c r="A550" s="423" t="str">
        <f t="shared" si="36"/>
        <v>"ЕМКА" АД</v>
      </c>
      <c r="B550" s="423" t="str">
        <f t="shared" si="37"/>
        <v>107001173</v>
      </c>
      <c r="C550" s="427">
        <f t="shared" si="38"/>
        <v>46022</v>
      </c>
      <c r="D550" s="423" t="s">
        <v>621</v>
      </c>
      <c r="E550" s="423">
        <v>3</v>
      </c>
      <c r="F550" s="423" t="s">
        <v>620</v>
      </c>
      <c r="G550" s="423"/>
      <c r="H550" s="423" t="e">
        <f>#REF!</f>
        <v>#REF!</v>
      </c>
    </row>
    <row r="551" spans="1:8">
      <c r="A551" s="423" t="str">
        <f t="shared" si="36"/>
        <v>"ЕМКА" АД</v>
      </c>
      <c r="B551" s="423" t="str">
        <f t="shared" si="37"/>
        <v>107001173</v>
      </c>
      <c r="C551" s="427">
        <f t="shared" si="38"/>
        <v>46022</v>
      </c>
      <c r="D551" s="423" t="s">
        <v>572</v>
      </c>
      <c r="E551" s="423">
        <v>4</v>
      </c>
      <c r="F551" s="423" t="s">
        <v>571</v>
      </c>
      <c r="G551" s="423"/>
      <c r="H551" s="423" t="e">
        <f>#REF!</f>
        <v>#REF!</v>
      </c>
    </row>
    <row r="552" spans="1:8">
      <c r="A552" s="423" t="str">
        <f t="shared" si="36"/>
        <v>"ЕМКА" АД</v>
      </c>
      <c r="B552" s="423" t="str">
        <f t="shared" si="37"/>
        <v>107001173</v>
      </c>
      <c r="C552" s="427">
        <f t="shared" si="38"/>
        <v>46022</v>
      </c>
      <c r="D552" s="423" t="s">
        <v>574</v>
      </c>
      <c r="E552" s="423">
        <v>4</v>
      </c>
      <c r="F552" s="423" t="s">
        <v>573</v>
      </c>
      <c r="G552" s="423"/>
      <c r="H552" s="423" t="e">
        <f>#REF!</f>
        <v>#REF!</v>
      </c>
    </row>
    <row r="553" spans="1:8">
      <c r="A553" s="423" t="str">
        <f t="shared" si="36"/>
        <v>"ЕМКА" АД</v>
      </c>
      <c r="B553" s="423" t="str">
        <f t="shared" si="37"/>
        <v>107001173</v>
      </c>
      <c r="C553" s="427">
        <f t="shared" si="38"/>
        <v>46022</v>
      </c>
      <c r="D553" s="423" t="s">
        <v>576</v>
      </c>
      <c r="E553" s="423">
        <v>4</v>
      </c>
      <c r="F553" s="423" t="s">
        <v>575</v>
      </c>
      <c r="G553" s="423"/>
      <c r="H553" s="423" t="e">
        <f>#REF!</f>
        <v>#REF!</v>
      </c>
    </row>
    <row r="554" spans="1:8">
      <c r="A554" s="423" t="str">
        <f t="shared" si="36"/>
        <v>"ЕМКА" АД</v>
      </c>
      <c r="B554" s="423" t="str">
        <f t="shared" si="37"/>
        <v>107001173</v>
      </c>
      <c r="C554" s="427">
        <f t="shared" si="38"/>
        <v>46022</v>
      </c>
      <c r="D554" s="423" t="s">
        <v>578</v>
      </c>
      <c r="E554" s="423">
        <v>4</v>
      </c>
      <c r="F554" s="423" t="s">
        <v>577</v>
      </c>
      <c r="G554" s="423"/>
      <c r="H554" s="423" t="e">
        <f>#REF!</f>
        <v>#REF!</v>
      </c>
    </row>
    <row r="555" spans="1:8">
      <c r="A555" s="423" t="str">
        <f t="shared" si="36"/>
        <v>"ЕМКА" АД</v>
      </c>
      <c r="B555" s="423" t="str">
        <f t="shared" si="37"/>
        <v>107001173</v>
      </c>
      <c r="C555" s="427">
        <f t="shared" si="38"/>
        <v>46022</v>
      </c>
      <c r="D555" s="423" t="s">
        <v>580</v>
      </c>
      <c r="E555" s="423">
        <v>4</v>
      </c>
      <c r="F555" s="423" t="s">
        <v>579</v>
      </c>
      <c r="G555" s="423"/>
      <c r="H555" s="423" t="e">
        <f>#REF!</f>
        <v>#REF!</v>
      </c>
    </row>
    <row r="556" spans="1:8">
      <c r="A556" s="423" t="str">
        <f t="shared" si="36"/>
        <v>"ЕМКА" АД</v>
      </c>
      <c r="B556" s="423" t="str">
        <f t="shared" si="37"/>
        <v>107001173</v>
      </c>
      <c r="C556" s="427">
        <f t="shared" si="38"/>
        <v>46022</v>
      </c>
      <c r="D556" s="423" t="s">
        <v>582</v>
      </c>
      <c r="E556" s="423">
        <v>4</v>
      </c>
      <c r="F556" s="423" t="s">
        <v>581</v>
      </c>
      <c r="G556" s="423"/>
      <c r="H556" s="423" t="e">
        <f>#REF!</f>
        <v>#REF!</v>
      </c>
    </row>
    <row r="557" spans="1:8">
      <c r="A557" s="423" t="str">
        <f t="shared" si="36"/>
        <v>"ЕМКА" АД</v>
      </c>
      <c r="B557" s="423" t="str">
        <f t="shared" si="37"/>
        <v>107001173</v>
      </c>
      <c r="C557" s="427">
        <f t="shared" si="38"/>
        <v>46022</v>
      </c>
      <c r="D557" s="423" t="s">
        <v>584</v>
      </c>
      <c r="E557" s="423">
        <v>4</v>
      </c>
      <c r="F557" s="423" t="s">
        <v>583</v>
      </c>
      <c r="G557" s="423"/>
      <c r="H557" s="423" t="e">
        <f>#REF!</f>
        <v>#REF!</v>
      </c>
    </row>
    <row r="558" spans="1:8">
      <c r="A558" s="423" t="str">
        <f t="shared" si="36"/>
        <v>"ЕМКА" АД</v>
      </c>
      <c r="B558" s="423" t="str">
        <f t="shared" si="37"/>
        <v>107001173</v>
      </c>
      <c r="C558" s="427">
        <f t="shared" si="38"/>
        <v>46022</v>
      </c>
      <c r="D558" s="423" t="s">
        <v>586</v>
      </c>
      <c r="E558" s="423">
        <v>4</v>
      </c>
      <c r="F558" s="423" t="s">
        <v>585</v>
      </c>
      <c r="G558" s="423"/>
      <c r="H558" s="423" t="e">
        <f>#REF!</f>
        <v>#REF!</v>
      </c>
    </row>
    <row r="559" spans="1:8">
      <c r="A559" s="423" t="str">
        <f t="shared" si="36"/>
        <v>"ЕМКА" АД</v>
      </c>
      <c r="B559" s="423" t="str">
        <f t="shared" si="37"/>
        <v>107001173</v>
      </c>
      <c r="C559" s="427">
        <f t="shared" si="38"/>
        <v>46022</v>
      </c>
      <c r="D559" s="423" t="s">
        <v>587</v>
      </c>
      <c r="E559" s="423">
        <v>4</v>
      </c>
      <c r="F559" s="423" t="s">
        <v>570</v>
      </c>
      <c r="G559" s="423"/>
      <c r="H559" s="423" t="e">
        <f>#REF!</f>
        <v>#REF!</v>
      </c>
    </row>
    <row r="560" spans="1:8">
      <c r="A560" s="423" t="str">
        <f t="shared" si="36"/>
        <v>"ЕМКА" АД</v>
      </c>
      <c r="B560" s="423" t="str">
        <f t="shared" si="37"/>
        <v>107001173</v>
      </c>
      <c r="C560" s="427">
        <f t="shared" si="38"/>
        <v>46022</v>
      </c>
      <c r="D560" s="423" t="s">
        <v>589</v>
      </c>
      <c r="E560" s="423">
        <v>4</v>
      </c>
      <c r="F560" s="423" t="s">
        <v>588</v>
      </c>
      <c r="G560" s="423"/>
      <c r="H560" s="423" t="e">
        <f>#REF!</f>
        <v>#REF!</v>
      </c>
    </row>
    <row r="561" spans="1:8">
      <c r="A561" s="423" t="str">
        <f t="shared" si="36"/>
        <v>"ЕМКА" АД</v>
      </c>
      <c r="B561" s="423" t="str">
        <f t="shared" si="37"/>
        <v>107001173</v>
      </c>
      <c r="C561" s="427">
        <f t="shared" si="38"/>
        <v>46022</v>
      </c>
      <c r="D561" s="423" t="s">
        <v>591</v>
      </c>
      <c r="E561" s="423">
        <v>4</v>
      </c>
      <c r="F561" s="423" t="s">
        <v>590</v>
      </c>
      <c r="G561" s="423"/>
      <c r="H561" s="423" t="e">
        <f>#REF!</f>
        <v>#REF!</v>
      </c>
    </row>
    <row r="562" spans="1:8">
      <c r="A562" s="423" t="str">
        <f t="shared" si="36"/>
        <v>"ЕМКА" АД</v>
      </c>
      <c r="B562" s="423" t="str">
        <f t="shared" si="37"/>
        <v>107001173</v>
      </c>
      <c r="C562" s="427">
        <f t="shared" si="38"/>
        <v>46022</v>
      </c>
      <c r="D562" s="423" t="s">
        <v>593</v>
      </c>
      <c r="E562" s="423">
        <v>4</v>
      </c>
      <c r="F562" s="423" t="s">
        <v>592</v>
      </c>
      <c r="G562" s="423"/>
      <c r="H562" s="423" t="e">
        <f>#REF!</f>
        <v>#REF!</v>
      </c>
    </row>
    <row r="563" spans="1:8">
      <c r="A563" s="423" t="str">
        <f t="shared" si="36"/>
        <v>"ЕМКА" АД</v>
      </c>
      <c r="B563" s="423" t="str">
        <f t="shared" si="37"/>
        <v>107001173</v>
      </c>
      <c r="C563" s="427">
        <f t="shared" si="38"/>
        <v>46022</v>
      </c>
      <c r="D563" s="423" t="s">
        <v>595</v>
      </c>
      <c r="E563" s="423">
        <v>4</v>
      </c>
      <c r="F563" s="423" t="s">
        <v>594</v>
      </c>
      <c r="G563" s="423"/>
      <c r="H563" s="423" t="e">
        <f>#REF!</f>
        <v>#REF!</v>
      </c>
    </row>
    <row r="564" spans="1:8">
      <c r="A564" s="423" t="str">
        <f t="shared" si="36"/>
        <v>"ЕМКА" АД</v>
      </c>
      <c r="B564" s="423" t="str">
        <f t="shared" si="37"/>
        <v>107001173</v>
      </c>
      <c r="C564" s="427">
        <f t="shared" si="38"/>
        <v>46022</v>
      </c>
      <c r="D564" s="423" t="s">
        <v>597</v>
      </c>
      <c r="E564" s="423">
        <v>4</v>
      </c>
      <c r="F564" s="423" t="s">
        <v>596</v>
      </c>
      <c r="G564" s="423"/>
      <c r="H564" s="423" t="e">
        <f>#REF!</f>
        <v>#REF!</v>
      </c>
    </row>
    <row r="565" spans="1:8">
      <c r="A565" s="423" t="str">
        <f t="shared" si="36"/>
        <v>"ЕМКА" АД</v>
      </c>
      <c r="B565" s="423" t="str">
        <f t="shared" si="37"/>
        <v>107001173</v>
      </c>
      <c r="C565" s="427">
        <f t="shared" si="38"/>
        <v>46022</v>
      </c>
      <c r="D565" s="423" t="s">
        <v>598</v>
      </c>
      <c r="E565" s="423">
        <v>4</v>
      </c>
      <c r="F565" s="423" t="s">
        <v>585</v>
      </c>
      <c r="G565" s="423"/>
      <c r="H565" s="423" t="e">
        <f>#REF!</f>
        <v>#REF!</v>
      </c>
    </row>
    <row r="566" spans="1:8">
      <c r="A566" s="423" t="str">
        <f t="shared" si="36"/>
        <v>"ЕМКА" АД</v>
      </c>
      <c r="B566" s="423" t="str">
        <f t="shared" si="37"/>
        <v>107001173</v>
      </c>
      <c r="C566" s="427">
        <f t="shared" si="38"/>
        <v>46022</v>
      </c>
      <c r="D566" s="423" t="s">
        <v>599</v>
      </c>
      <c r="E566" s="423">
        <v>4</v>
      </c>
      <c r="F566" s="423" t="s">
        <v>885</v>
      </c>
      <c r="G566" s="423"/>
      <c r="H566" s="423" t="e">
        <f>#REF!</f>
        <v>#REF!</v>
      </c>
    </row>
    <row r="567" spans="1:8">
      <c r="A567" s="423" t="str">
        <f t="shared" si="36"/>
        <v>"ЕМКА" АД</v>
      </c>
      <c r="B567" s="423" t="str">
        <f t="shared" si="37"/>
        <v>107001173</v>
      </c>
      <c r="C567" s="427">
        <f t="shared" si="38"/>
        <v>46022</v>
      </c>
      <c r="D567" s="423" t="s">
        <v>602</v>
      </c>
      <c r="E567" s="423">
        <v>4</v>
      </c>
      <c r="F567" s="423" t="s">
        <v>601</v>
      </c>
      <c r="G567" s="423"/>
      <c r="H567" s="423" t="e">
        <f>#REF!</f>
        <v>#REF!</v>
      </c>
    </row>
    <row r="568" spans="1:8">
      <c r="A568" s="423" t="str">
        <f t="shared" si="36"/>
        <v>"ЕМКА" АД</v>
      </c>
      <c r="B568" s="423" t="str">
        <f t="shared" si="37"/>
        <v>107001173</v>
      </c>
      <c r="C568" s="427">
        <f t="shared" si="38"/>
        <v>46022</v>
      </c>
      <c r="D568" s="423" t="s">
        <v>603</v>
      </c>
      <c r="E568" s="423">
        <v>4</v>
      </c>
      <c r="F568" s="423" t="s">
        <v>124</v>
      </c>
      <c r="G568" s="423"/>
      <c r="H568" s="423" t="e">
        <f>#REF!</f>
        <v>#REF!</v>
      </c>
    </row>
    <row r="569" spans="1:8">
      <c r="A569" s="423" t="str">
        <f t="shared" si="36"/>
        <v>"ЕМКА" АД</v>
      </c>
      <c r="B569" s="423" t="str">
        <f t="shared" si="37"/>
        <v>107001173</v>
      </c>
      <c r="C569" s="427">
        <f t="shared" si="38"/>
        <v>46022</v>
      </c>
      <c r="D569" s="423" t="s">
        <v>604</v>
      </c>
      <c r="E569" s="423">
        <v>4</v>
      </c>
      <c r="F569" s="423" t="s">
        <v>126</v>
      </c>
      <c r="G569" s="423"/>
      <c r="H569" s="423" t="e">
        <f>#REF!</f>
        <v>#REF!</v>
      </c>
    </row>
    <row r="570" spans="1:8">
      <c r="A570" s="423" t="str">
        <f t="shared" si="36"/>
        <v>"ЕМКА" АД</v>
      </c>
      <c r="B570" s="423" t="str">
        <f t="shared" si="37"/>
        <v>107001173</v>
      </c>
      <c r="C570" s="427">
        <f t="shared" si="38"/>
        <v>46022</v>
      </c>
      <c r="D570" s="423" t="s">
        <v>605</v>
      </c>
      <c r="E570" s="423">
        <v>4</v>
      </c>
      <c r="F570" s="423" t="s">
        <v>130</v>
      </c>
      <c r="G570" s="423"/>
      <c r="H570" s="423" t="e">
        <f>#REF!</f>
        <v>#REF!</v>
      </c>
    </row>
    <row r="571" spans="1:8">
      <c r="A571" s="423" t="str">
        <f t="shared" si="36"/>
        <v>"ЕМКА" АД</v>
      </c>
      <c r="B571" s="423" t="str">
        <f t="shared" si="37"/>
        <v>107001173</v>
      </c>
      <c r="C571" s="427">
        <f t="shared" si="38"/>
        <v>46022</v>
      </c>
      <c r="D571" s="423" t="s">
        <v>606</v>
      </c>
      <c r="E571" s="423">
        <v>4</v>
      </c>
      <c r="F571" s="423" t="s">
        <v>132</v>
      </c>
      <c r="G571" s="423"/>
      <c r="H571" s="423" t="e">
        <f>#REF!</f>
        <v>#REF!</v>
      </c>
    </row>
    <row r="572" spans="1:8">
      <c r="A572" s="423" t="str">
        <f t="shared" si="36"/>
        <v>"ЕМКА" АД</v>
      </c>
      <c r="B572" s="423" t="str">
        <f t="shared" si="37"/>
        <v>107001173</v>
      </c>
      <c r="C572" s="427">
        <f t="shared" si="38"/>
        <v>46022</v>
      </c>
      <c r="D572" s="423" t="s">
        <v>608</v>
      </c>
      <c r="E572" s="423">
        <v>4</v>
      </c>
      <c r="F572" s="423" t="s">
        <v>607</v>
      </c>
      <c r="G572" s="423"/>
      <c r="H572" s="423" t="e">
        <f>#REF!</f>
        <v>#REF!</v>
      </c>
    </row>
    <row r="573" spans="1:8">
      <c r="A573" s="423" t="str">
        <f t="shared" si="36"/>
        <v>"ЕМКА" АД</v>
      </c>
      <c r="B573" s="423" t="str">
        <f t="shared" si="37"/>
        <v>107001173</v>
      </c>
      <c r="C573" s="427">
        <f t="shared" si="38"/>
        <v>46022</v>
      </c>
      <c r="D573" s="423" t="s">
        <v>609</v>
      </c>
      <c r="E573" s="423">
        <v>4</v>
      </c>
      <c r="F573" s="423" t="s">
        <v>138</v>
      </c>
      <c r="G573" s="423"/>
      <c r="H573" s="423" t="e">
        <f>#REF!</f>
        <v>#REF!</v>
      </c>
    </row>
    <row r="574" spans="1:8">
      <c r="A574" s="423" t="str">
        <f t="shared" si="36"/>
        <v>"ЕМКА" АД</v>
      </c>
      <c r="B574" s="423" t="str">
        <f t="shared" si="37"/>
        <v>107001173</v>
      </c>
      <c r="C574" s="427">
        <f t="shared" si="38"/>
        <v>46022</v>
      </c>
      <c r="D574" s="423" t="s">
        <v>611</v>
      </c>
      <c r="E574" s="423">
        <v>4</v>
      </c>
      <c r="F574" s="423" t="s">
        <v>610</v>
      </c>
      <c r="G574" s="423"/>
      <c r="H574" s="423" t="e">
        <f>#REF!</f>
        <v>#REF!</v>
      </c>
    </row>
    <row r="575" spans="1:8">
      <c r="A575" s="423" t="str">
        <f t="shared" si="36"/>
        <v>"ЕМКА" АД</v>
      </c>
      <c r="B575" s="423" t="str">
        <f t="shared" si="37"/>
        <v>107001173</v>
      </c>
      <c r="C575" s="427">
        <f t="shared" si="38"/>
        <v>46022</v>
      </c>
      <c r="D575" s="423" t="s">
        <v>613</v>
      </c>
      <c r="E575" s="423">
        <v>4</v>
      </c>
      <c r="F575" s="423" t="s">
        <v>612</v>
      </c>
      <c r="G575" s="423"/>
      <c r="H575" s="423" t="e">
        <f>#REF!</f>
        <v>#REF!</v>
      </c>
    </row>
    <row r="576" spans="1:8">
      <c r="A576" s="423" t="str">
        <f t="shared" si="36"/>
        <v>"ЕМКА" АД</v>
      </c>
      <c r="B576" s="423" t="str">
        <f t="shared" si="37"/>
        <v>107001173</v>
      </c>
      <c r="C576" s="427">
        <f t="shared" si="38"/>
        <v>46022</v>
      </c>
      <c r="D576" s="423" t="s">
        <v>615</v>
      </c>
      <c r="E576" s="423">
        <v>4</v>
      </c>
      <c r="F576" s="423" t="s">
        <v>614</v>
      </c>
      <c r="G576" s="423"/>
      <c r="H576" s="423" t="e">
        <f>#REF!</f>
        <v>#REF!</v>
      </c>
    </row>
    <row r="577" spans="1:8">
      <c r="A577" s="423" t="str">
        <f t="shared" si="36"/>
        <v>"ЕМКА" АД</v>
      </c>
      <c r="B577" s="423" t="str">
        <f t="shared" si="37"/>
        <v>107001173</v>
      </c>
      <c r="C577" s="427">
        <f t="shared" si="38"/>
        <v>46022</v>
      </c>
      <c r="D577" s="423" t="s">
        <v>616</v>
      </c>
      <c r="E577" s="423">
        <v>4</v>
      </c>
      <c r="F577" s="423" t="s">
        <v>585</v>
      </c>
      <c r="G577" s="423"/>
      <c r="H577" s="423" t="e">
        <f>#REF!</f>
        <v>#REF!</v>
      </c>
    </row>
    <row r="578" spans="1:8">
      <c r="A578" s="423" t="str">
        <f t="shared" si="36"/>
        <v>"ЕМКА" АД</v>
      </c>
      <c r="B578" s="423" t="str">
        <f t="shared" si="37"/>
        <v>107001173</v>
      </c>
      <c r="C578" s="427">
        <f t="shared" si="38"/>
        <v>46022</v>
      </c>
      <c r="D578" s="423" t="s">
        <v>617</v>
      </c>
      <c r="E578" s="423">
        <v>4</v>
      </c>
      <c r="F578" s="423" t="s">
        <v>600</v>
      </c>
      <c r="G578" s="423"/>
      <c r="H578" s="423" t="e">
        <f>#REF!</f>
        <v>#REF!</v>
      </c>
    </row>
    <row r="579" spans="1:8">
      <c r="A579" s="423" t="str">
        <f t="shared" si="36"/>
        <v>"ЕМКА" АД</v>
      </c>
      <c r="B579" s="423" t="str">
        <f t="shared" si="37"/>
        <v>107001173</v>
      </c>
      <c r="C579" s="427">
        <f t="shared" si="38"/>
        <v>46022</v>
      </c>
      <c r="D579" s="423" t="s">
        <v>619</v>
      </c>
      <c r="E579" s="423">
        <v>4</v>
      </c>
      <c r="F579" s="423" t="s">
        <v>618</v>
      </c>
      <c r="G579" s="423"/>
      <c r="H579" s="423" t="e">
        <f>#REF!</f>
        <v>#REF!</v>
      </c>
    </row>
    <row r="580" spans="1:8">
      <c r="A580" s="423" t="str">
        <f t="shared" si="36"/>
        <v>"ЕМКА" АД</v>
      </c>
      <c r="B580" s="423" t="str">
        <f t="shared" si="37"/>
        <v>107001173</v>
      </c>
      <c r="C580" s="427">
        <f t="shared" si="38"/>
        <v>46022</v>
      </c>
      <c r="D580" s="423" t="s">
        <v>621</v>
      </c>
      <c r="E580" s="423">
        <v>4</v>
      </c>
      <c r="F580" s="423" t="s">
        <v>620</v>
      </c>
      <c r="G580" s="423"/>
      <c r="H580" s="423" t="e">
        <f>#REF!</f>
        <v>#REF!</v>
      </c>
    </row>
    <row r="581" spans="1:8">
      <c r="A581" s="423" t="str">
        <f t="shared" si="36"/>
        <v>"ЕМКА" АД</v>
      </c>
      <c r="B581" s="423" t="str">
        <f t="shared" si="37"/>
        <v>107001173</v>
      </c>
      <c r="C581" s="427">
        <f t="shared" si="38"/>
        <v>46022</v>
      </c>
      <c r="D581" s="423" t="s">
        <v>572</v>
      </c>
      <c r="E581" s="423">
        <v>5</v>
      </c>
      <c r="F581" s="423" t="s">
        <v>571</v>
      </c>
      <c r="G581" s="423"/>
      <c r="H581" s="423" t="e">
        <f>#REF!</f>
        <v>#REF!</v>
      </c>
    </row>
    <row r="582" spans="1:8">
      <c r="A582" s="423" t="str">
        <f t="shared" si="36"/>
        <v>"ЕМКА" АД</v>
      </c>
      <c r="B582" s="423" t="str">
        <f t="shared" si="37"/>
        <v>107001173</v>
      </c>
      <c r="C582" s="427">
        <f t="shared" si="38"/>
        <v>46022</v>
      </c>
      <c r="D582" s="423" t="s">
        <v>574</v>
      </c>
      <c r="E582" s="423">
        <v>5</v>
      </c>
      <c r="F582" s="423" t="s">
        <v>573</v>
      </c>
      <c r="G582" s="423"/>
      <c r="H582" s="423" t="e">
        <f>#REF!</f>
        <v>#REF!</v>
      </c>
    </row>
    <row r="583" spans="1:8">
      <c r="A583" s="423" t="str">
        <f t="shared" si="36"/>
        <v>"ЕМКА" АД</v>
      </c>
      <c r="B583" s="423" t="str">
        <f t="shared" si="37"/>
        <v>107001173</v>
      </c>
      <c r="C583" s="427">
        <f t="shared" si="38"/>
        <v>46022</v>
      </c>
      <c r="D583" s="423" t="s">
        <v>576</v>
      </c>
      <c r="E583" s="423">
        <v>5</v>
      </c>
      <c r="F583" s="423" t="s">
        <v>575</v>
      </c>
      <c r="G583" s="423"/>
      <c r="H583" s="423" t="e">
        <f>#REF!</f>
        <v>#REF!</v>
      </c>
    </row>
    <row r="584" spans="1:8">
      <c r="A584" s="423" t="str">
        <f t="shared" si="36"/>
        <v>"ЕМКА" АД</v>
      </c>
      <c r="B584" s="423" t="str">
        <f t="shared" si="37"/>
        <v>107001173</v>
      </c>
      <c r="C584" s="427">
        <f t="shared" si="38"/>
        <v>46022</v>
      </c>
      <c r="D584" s="423" t="s">
        <v>578</v>
      </c>
      <c r="E584" s="423">
        <v>5</v>
      </c>
      <c r="F584" s="423" t="s">
        <v>577</v>
      </c>
      <c r="G584" s="423"/>
      <c r="H584" s="423" t="e">
        <f>#REF!</f>
        <v>#REF!</v>
      </c>
    </row>
    <row r="585" spans="1:8">
      <c r="A585" s="423" t="str">
        <f t="shared" si="36"/>
        <v>"ЕМКА" АД</v>
      </c>
      <c r="B585" s="423" t="str">
        <f t="shared" si="37"/>
        <v>107001173</v>
      </c>
      <c r="C585" s="427">
        <f t="shared" si="38"/>
        <v>46022</v>
      </c>
      <c r="D585" s="423" t="s">
        <v>580</v>
      </c>
      <c r="E585" s="423">
        <v>5</v>
      </c>
      <c r="F585" s="423" t="s">
        <v>579</v>
      </c>
      <c r="G585" s="423"/>
      <c r="H585" s="423" t="e">
        <f>#REF!</f>
        <v>#REF!</v>
      </c>
    </row>
    <row r="586" spans="1:8">
      <c r="A586" s="423" t="str">
        <f t="shared" si="36"/>
        <v>"ЕМКА" АД</v>
      </c>
      <c r="B586" s="423" t="str">
        <f t="shared" si="37"/>
        <v>107001173</v>
      </c>
      <c r="C586" s="427">
        <f t="shared" si="38"/>
        <v>46022</v>
      </c>
      <c r="D586" s="423" t="s">
        <v>582</v>
      </c>
      <c r="E586" s="423">
        <v>5</v>
      </c>
      <c r="F586" s="423" t="s">
        <v>581</v>
      </c>
      <c r="G586" s="423"/>
      <c r="H586" s="423" t="e">
        <f>#REF!</f>
        <v>#REF!</v>
      </c>
    </row>
    <row r="587" spans="1:8">
      <c r="A587" s="423" t="str">
        <f t="shared" si="36"/>
        <v>"ЕМКА" АД</v>
      </c>
      <c r="B587" s="423" t="str">
        <f t="shared" si="37"/>
        <v>107001173</v>
      </c>
      <c r="C587" s="427">
        <f t="shared" si="38"/>
        <v>46022</v>
      </c>
      <c r="D587" s="423" t="s">
        <v>584</v>
      </c>
      <c r="E587" s="423">
        <v>5</v>
      </c>
      <c r="F587" s="423" t="s">
        <v>583</v>
      </c>
      <c r="G587" s="423"/>
      <c r="H587" s="423" t="e">
        <f>#REF!</f>
        <v>#REF!</v>
      </c>
    </row>
    <row r="588" spans="1:8">
      <c r="A588" s="423" t="str">
        <f t="shared" si="36"/>
        <v>"ЕМКА" АД</v>
      </c>
      <c r="B588" s="423" t="str">
        <f t="shared" si="37"/>
        <v>107001173</v>
      </c>
      <c r="C588" s="427">
        <f t="shared" si="38"/>
        <v>46022</v>
      </c>
      <c r="D588" s="423" t="s">
        <v>586</v>
      </c>
      <c r="E588" s="423">
        <v>5</v>
      </c>
      <c r="F588" s="423" t="s">
        <v>585</v>
      </c>
      <c r="G588" s="423"/>
      <c r="H588" s="423" t="e">
        <f>#REF!</f>
        <v>#REF!</v>
      </c>
    </row>
    <row r="589" spans="1:8">
      <c r="A589" s="423" t="str">
        <f t="shared" ref="A589:A652" si="39">pdeName</f>
        <v>"ЕМКА" АД</v>
      </c>
      <c r="B589" s="423" t="str">
        <f t="shared" ref="B589:B652" si="40">pdeBulstat</f>
        <v>107001173</v>
      </c>
      <c r="C589" s="427">
        <f t="shared" ref="C589:C652" si="41">endDate</f>
        <v>46022</v>
      </c>
      <c r="D589" s="423" t="s">
        <v>587</v>
      </c>
      <c r="E589" s="423">
        <v>5</v>
      </c>
      <c r="F589" s="423" t="s">
        <v>570</v>
      </c>
      <c r="G589" s="423"/>
      <c r="H589" s="423" t="e">
        <f>#REF!</f>
        <v>#REF!</v>
      </c>
    </row>
    <row r="590" spans="1:8">
      <c r="A590" s="423" t="str">
        <f t="shared" si="39"/>
        <v>"ЕМКА" АД</v>
      </c>
      <c r="B590" s="423" t="str">
        <f t="shared" si="40"/>
        <v>107001173</v>
      </c>
      <c r="C590" s="427">
        <f t="shared" si="41"/>
        <v>46022</v>
      </c>
      <c r="D590" s="423" t="s">
        <v>589</v>
      </c>
      <c r="E590" s="423">
        <v>5</v>
      </c>
      <c r="F590" s="423" t="s">
        <v>588</v>
      </c>
      <c r="G590" s="423"/>
      <c r="H590" s="423" t="e">
        <f>#REF!</f>
        <v>#REF!</v>
      </c>
    </row>
    <row r="591" spans="1:8">
      <c r="A591" s="423" t="str">
        <f t="shared" si="39"/>
        <v>"ЕМКА" АД</v>
      </c>
      <c r="B591" s="423" t="str">
        <f t="shared" si="40"/>
        <v>107001173</v>
      </c>
      <c r="C591" s="427">
        <f t="shared" si="41"/>
        <v>46022</v>
      </c>
      <c r="D591" s="423" t="s">
        <v>591</v>
      </c>
      <c r="E591" s="423">
        <v>5</v>
      </c>
      <c r="F591" s="423" t="s">
        <v>590</v>
      </c>
      <c r="G591" s="423"/>
      <c r="H591" s="423" t="e">
        <f>#REF!</f>
        <v>#REF!</v>
      </c>
    </row>
    <row r="592" spans="1:8">
      <c r="A592" s="423" t="str">
        <f t="shared" si="39"/>
        <v>"ЕМКА" АД</v>
      </c>
      <c r="B592" s="423" t="str">
        <f t="shared" si="40"/>
        <v>107001173</v>
      </c>
      <c r="C592" s="427">
        <f t="shared" si="41"/>
        <v>46022</v>
      </c>
      <c r="D592" s="423" t="s">
        <v>593</v>
      </c>
      <c r="E592" s="423">
        <v>5</v>
      </c>
      <c r="F592" s="423" t="s">
        <v>592</v>
      </c>
      <c r="G592" s="423"/>
      <c r="H592" s="423" t="e">
        <f>#REF!</f>
        <v>#REF!</v>
      </c>
    </row>
    <row r="593" spans="1:8">
      <c r="A593" s="423" t="str">
        <f t="shared" si="39"/>
        <v>"ЕМКА" АД</v>
      </c>
      <c r="B593" s="423" t="str">
        <f t="shared" si="40"/>
        <v>107001173</v>
      </c>
      <c r="C593" s="427">
        <f t="shared" si="41"/>
        <v>46022</v>
      </c>
      <c r="D593" s="423" t="s">
        <v>595</v>
      </c>
      <c r="E593" s="423">
        <v>5</v>
      </c>
      <c r="F593" s="423" t="s">
        <v>594</v>
      </c>
      <c r="G593" s="423"/>
      <c r="H593" s="423" t="e">
        <f>#REF!</f>
        <v>#REF!</v>
      </c>
    </row>
    <row r="594" spans="1:8">
      <c r="A594" s="423" t="str">
        <f t="shared" si="39"/>
        <v>"ЕМКА" АД</v>
      </c>
      <c r="B594" s="423" t="str">
        <f t="shared" si="40"/>
        <v>107001173</v>
      </c>
      <c r="C594" s="427">
        <f t="shared" si="41"/>
        <v>46022</v>
      </c>
      <c r="D594" s="423" t="s">
        <v>597</v>
      </c>
      <c r="E594" s="423">
        <v>5</v>
      </c>
      <c r="F594" s="423" t="s">
        <v>596</v>
      </c>
      <c r="G594" s="423"/>
      <c r="H594" s="423" t="e">
        <f>#REF!</f>
        <v>#REF!</v>
      </c>
    </row>
    <row r="595" spans="1:8">
      <c r="A595" s="423" t="str">
        <f t="shared" si="39"/>
        <v>"ЕМКА" АД</v>
      </c>
      <c r="B595" s="423" t="str">
        <f t="shared" si="40"/>
        <v>107001173</v>
      </c>
      <c r="C595" s="427">
        <f t="shared" si="41"/>
        <v>46022</v>
      </c>
      <c r="D595" s="423" t="s">
        <v>598</v>
      </c>
      <c r="E595" s="423">
        <v>5</v>
      </c>
      <c r="F595" s="423" t="s">
        <v>585</v>
      </c>
      <c r="G595" s="423"/>
      <c r="H595" s="423" t="e">
        <f>#REF!</f>
        <v>#REF!</v>
      </c>
    </row>
    <row r="596" spans="1:8">
      <c r="A596" s="423" t="str">
        <f t="shared" si="39"/>
        <v>"ЕМКА" АД</v>
      </c>
      <c r="B596" s="423" t="str">
        <f t="shared" si="40"/>
        <v>107001173</v>
      </c>
      <c r="C596" s="427">
        <f t="shared" si="41"/>
        <v>46022</v>
      </c>
      <c r="D596" s="423" t="s">
        <v>599</v>
      </c>
      <c r="E596" s="423">
        <v>5</v>
      </c>
      <c r="F596" s="423" t="s">
        <v>885</v>
      </c>
      <c r="G596" s="423"/>
      <c r="H596" s="423" t="e">
        <f>#REF!</f>
        <v>#REF!</v>
      </c>
    </row>
    <row r="597" spans="1:8">
      <c r="A597" s="423" t="str">
        <f t="shared" si="39"/>
        <v>"ЕМКА" АД</v>
      </c>
      <c r="B597" s="423" t="str">
        <f t="shared" si="40"/>
        <v>107001173</v>
      </c>
      <c r="C597" s="427">
        <f t="shared" si="41"/>
        <v>46022</v>
      </c>
      <c r="D597" s="423" t="s">
        <v>602</v>
      </c>
      <c r="E597" s="423">
        <v>5</v>
      </c>
      <c r="F597" s="423" t="s">
        <v>601</v>
      </c>
      <c r="G597" s="423"/>
      <c r="H597" s="423" t="e">
        <f>#REF!</f>
        <v>#REF!</v>
      </c>
    </row>
    <row r="598" spans="1:8">
      <c r="A598" s="423" t="str">
        <f t="shared" si="39"/>
        <v>"ЕМКА" АД</v>
      </c>
      <c r="B598" s="423" t="str">
        <f t="shared" si="40"/>
        <v>107001173</v>
      </c>
      <c r="C598" s="427">
        <f t="shared" si="41"/>
        <v>46022</v>
      </c>
      <c r="D598" s="423" t="s">
        <v>603</v>
      </c>
      <c r="E598" s="423">
        <v>5</v>
      </c>
      <c r="F598" s="423" t="s">
        <v>124</v>
      </c>
      <c r="G598" s="423"/>
      <c r="H598" s="423" t="e">
        <f>#REF!</f>
        <v>#REF!</v>
      </c>
    </row>
    <row r="599" spans="1:8">
      <c r="A599" s="423" t="str">
        <f t="shared" si="39"/>
        <v>"ЕМКА" АД</v>
      </c>
      <c r="B599" s="423" t="str">
        <f t="shared" si="40"/>
        <v>107001173</v>
      </c>
      <c r="C599" s="427">
        <f t="shared" si="41"/>
        <v>46022</v>
      </c>
      <c r="D599" s="423" t="s">
        <v>604</v>
      </c>
      <c r="E599" s="423">
        <v>5</v>
      </c>
      <c r="F599" s="423" t="s">
        <v>126</v>
      </c>
      <c r="G599" s="423"/>
      <c r="H599" s="423" t="e">
        <f>#REF!</f>
        <v>#REF!</v>
      </c>
    </row>
    <row r="600" spans="1:8">
      <c r="A600" s="423" t="str">
        <f t="shared" si="39"/>
        <v>"ЕМКА" АД</v>
      </c>
      <c r="B600" s="423" t="str">
        <f t="shared" si="40"/>
        <v>107001173</v>
      </c>
      <c r="C600" s="427">
        <f t="shared" si="41"/>
        <v>46022</v>
      </c>
      <c r="D600" s="423" t="s">
        <v>605</v>
      </c>
      <c r="E600" s="423">
        <v>5</v>
      </c>
      <c r="F600" s="423" t="s">
        <v>130</v>
      </c>
      <c r="G600" s="423"/>
      <c r="H600" s="423" t="e">
        <f>#REF!</f>
        <v>#REF!</v>
      </c>
    </row>
    <row r="601" spans="1:8">
      <c r="A601" s="423" t="str">
        <f t="shared" si="39"/>
        <v>"ЕМКА" АД</v>
      </c>
      <c r="B601" s="423" t="str">
        <f t="shared" si="40"/>
        <v>107001173</v>
      </c>
      <c r="C601" s="427">
        <f t="shared" si="41"/>
        <v>46022</v>
      </c>
      <c r="D601" s="423" t="s">
        <v>606</v>
      </c>
      <c r="E601" s="423">
        <v>5</v>
      </c>
      <c r="F601" s="423" t="s">
        <v>132</v>
      </c>
      <c r="G601" s="423"/>
      <c r="H601" s="423" t="e">
        <f>#REF!</f>
        <v>#REF!</v>
      </c>
    </row>
    <row r="602" spans="1:8">
      <c r="A602" s="423" t="str">
        <f t="shared" si="39"/>
        <v>"ЕМКА" АД</v>
      </c>
      <c r="B602" s="423" t="str">
        <f t="shared" si="40"/>
        <v>107001173</v>
      </c>
      <c r="C602" s="427">
        <f t="shared" si="41"/>
        <v>46022</v>
      </c>
      <c r="D602" s="423" t="s">
        <v>608</v>
      </c>
      <c r="E602" s="423">
        <v>5</v>
      </c>
      <c r="F602" s="423" t="s">
        <v>607</v>
      </c>
      <c r="G602" s="423"/>
      <c r="H602" s="423" t="e">
        <f>#REF!</f>
        <v>#REF!</v>
      </c>
    </row>
    <row r="603" spans="1:8">
      <c r="A603" s="423" t="str">
        <f t="shared" si="39"/>
        <v>"ЕМКА" АД</v>
      </c>
      <c r="B603" s="423" t="str">
        <f t="shared" si="40"/>
        <v>107001173</v>
      </c>
      <c r="C603" s="427">
        <f t="shared" si="41"/>
        <v>46022</v>
      </c>
      <c r="D603" s="423" t="s">
        <v>609</v>
      </c>
      <c r="E603" s="423">
        <v>5</v>
      </c>
      <c r="F603" s="423" t="s">
        <v>138</v>
      </c>
      <c r="G603" s="423"/>
      <c r="H603" s="423" t="e">
        <f>#REF!</f>
        <v>#REF!</v>
      </c>
    </row>
    <row r="604" spans="1:8">
      <c r="A604" s="423" t="str">
        <f t="shared" si="39"/>
        <v>"ЕМКА" АД</v>
      </c>
      <c r="B604" s="423" t="str">
        <f t="shared" si="40"/>
        <v>107001173</v>
      </c>
      <c r="C604" s="427">
        <f t="shared" si="41"/>
        <v>46022</v>
      </c>
      <c r="D604" s="423" t="s">
        <v>611</v>
      </c>
      <c r="E604" s="423">
        <v>5</v>
      </c>
      <c r="F604" s="423" t="s">
        <v>610</v>
      </c>
      <c r="G604" s="423"/>
      <c r="H604" s="423" t="e">
        <f>#REF!</f>
        <v>#REF!</v>
      </c>
    </row>
    <row r="605" spans="1:8">
      <c r="A605" s="423" t="str">
        <f t="shared" si="39"/>
        <v>"ЕМКА" АД</v>
      </c>
      <c r="B605" s="423" t="str">
        <f t="shared" si="40"/>
        <v>107001173</v>
      </c>
      <c r="C605" s="427">
        <f t="shared" si="41"/>
        <v>46022</v>
      </c>
      <c r="D605" s="423" t="s">
        <v>613</v>
      </c>
      <c r="E605" s="423">
        <v>5</v>
      </c>
      <c r="F605" s="423" t="s">
        <v>612</v>
      </c>
      <c r="G605" s="423"/>
      <c r="H605" s="423" t="e">
        <f>#REF!</f>
        <v>#REF!</v>
      </c>
    </row>
    <row r="606" spans="1:8">
      <c r="A606" s="423" t="str">
        <f t="shared" si="39"/>
        <v>"ЕМКА" АД</v>
      </c>
      <c r="B606" s="423" t="str">
        <f t="shared" si="40"/>
        <v>107001173</v>
      </c>
      <c r="C606" s="427">
        <f t="shared" si="41"/>
        <v>46022</v>
      </c>
      <c r="D606" s="423" t="s">
        <v>615</v>
      </c>
      <c r="E606" s="423">
        <v>5</v>
      </c>
      <c r="F606" s="423" t="s">
        <v>614</v>
      </c>
      <c r="G606" s="423"/>
      <c r="H606" s="423" t="e">
        <f>#REF!</f>
        <v>#REF!</v>
      </c>
    </row>
    <row r="607" spans="1:8">
      <c r="A607" s="423" t="str">
        <f t="shared" si="39"/>
        <v>"ЕМКА" АД</v>
      </c>
      <c r="B607" s="423" t="str">
        <f t="shared" si="40"/>
        <v>107001173</v>
      </c>
      <c r="C607" s="427">
        <f t="shared" si="41"/>
        <v>46022</v>
      </c>
      <c r="D607" s="423" t="s">
        <v>616</v>
      </c>
      <c r="E607" s="423">
        <v>5</v>
      </c>
      <c r="F607" s="423" t="s">
        <v>585</v>
      </c>
      <c r="G607" s="423"/>
      <c r="H607" s="423" t="e">
        <f>#REF!</f>
        <v>#REF!</v>
      </c>
    </row>
    <row r="608" spans="1:8">
      <c r="A608" s="423" t="str">
        <f t="shared" si="39"/>
        <v>"ЕМКА" АД</v>
      </c>
      <c r="B608" s="423" t="str">
        <f t="shared" si="40"/>
        <v>107001173</v>
      </c>
      <c r="C608" s="427">
        <f t="shared" si="41"/>
        <v>46022</v>
      </c>
      <c r="D608" s="423" t="s">
        <v>617</v>
      </c>
      <c r="E608" s="423">
        <v>5</v>
      </c>
      <c r="F608" s="423" t="s">
        <v>600</v>
      </c>
      <c r="G608" s="423"/>
      <c r="H608" s="423" t="e">
        <f>#REF!</f>
        <v>#REF!</v>
      </c>
    </row>
    <row r="609" spans="1:8">
      <c r="A609" s="423" t="str">
        <f t="shared" si="39"/>
        <v>"ЕМКА" АД</v>
      </c>
      <c r="B609" s="423" t="str">
        <f t="shared" si="40"/>
        <v>107001173</v>
      </c>
      <c r="C609" s="427">
        <f t="shared" si="41"/>
        <v>46022</v>
      </c>
      <c r="D609" s="423" t="s">
        <v>619</v>
      </c>
      <c r="E609" s="423">
        <v>5</v>
      </c>
      <c r="F609" s="423" t="s">
        <v>618</v>
      </c>
      <c r="G609" s="423"/>
      <c r="H609" s="423" t="e">
        <f>#REF!</f>
        <v>#REF!</v>
      </c>
    </row>
    <row r="610" spans="1:8">
      <c r="A610" s="423" t="str">
        <f t="shared" si="39"/>
        <v>"ЕМКА" АД</v>
      </c>
      <c r="B610" s="423" t="str">
        <f t="shared" si="40"/>
        <v>107001173</v>
      </c>
      <c r="C610" s="427">
        <f t="shared" si="41"/>
        <v>46022</v>
      </c>
      <c r="D610" s="423" t="s">
        <v>621</v>
      </c>
      <c r="E610" s="423">
        <v>5</v>
      </c>
      <c r="F610" s="423" t="s">
        <v>620</v>
      </c>
      <c r="G610" s="423"/>
      <c r="H610" s="423" t="e">
        <f>#REF!</f>
        <v>#REF!</v>
      </c>
    </row>
    <row r="611" spans="1:8">
      <c r="A611" s="423" t="str">
        <f t="shared" si="39"/>
        <v>"ЕМКА" АД</v>
      </c>
      <c r="B611" s="423" t="str">
        <f t="shared" si="40"/>
        <v>107001173</v>
      </c>
      <c r="C611" s="427">
        <f t="shared" si="41"/>
        <v>46022</v>
      </c>
      <c r="D611" s="423" t="s">
        <v>572</v>
      </c>
      <c r="E611" s="423">
        <v>6</v>
      </c>
      <c r="F611" s="423" t="s">
        <v>571</v>
      </c>
      <c r="G611" s="423"/>
      <c r="H611" s="423" t="e">
        <f>#REF!</f>
        <v>#REF!</v>
      </c>
    </row>
    <row r="612" spans="1:8">
      <c r="A612" s="423" t="str">
        <f t="shared" si="39"/>
        <v>"ЕМКА" АД</v>
      </c>
      <c r="B612" s="423" t="str">
        <f t="shared" si="40"/>
        <v>107001173</v>
      </c>
      <c r="C612" s="427">
        <f t="shared" si="41"/>
        <v>46022</v>
      </c>
      <c r="D612" s="423" t="s">
        <v>574</v>
      </c>
      <c r="E612" s="423">
        <v>6</v>
      </c>
      <c r="F612" s="423" t="s">
        <v>573</v>
      </c>
      <c r="G612" s="423"/>
      <c r="H612" s="423" t="e">
        <f>#REF!</f>
        <v>#REF!</v>
      </c>
    </row>
    <row r="613" spans="1:8">
      <c r="A613" s="423" t="str">
        <f t="shared" si="39"/>
        <v>"ЕМКА" АД</v>
      </c>
      <c r="B613" s="423" t="str">
        <f t="shared" si="40"/>
        <v>107001173</v>
      </c>
      <c r="C613" s="427">
        <f t="shared" si="41"/>
        <v>46022</v>
      </c>
      <c r="D613" s="423" t="s">
        <v>576</v>
      </c>
      <c r="E613" s="423">
        <v>6</v>
      </c>
      <c r="F613" s="423" t="s">
        <v>575</v>
      </c>
      <c r="G613" s="423"/>
      <c r="H613" s="423" t="e">
        <f>#REF!</f>
        <v>#REF!</v>
      </c>
    </row>
    <row r="614" spans="1:8">
      <c r="A614" s="423" t="str">
        <f t="shared" si="39"/>
        <v>"ЕМКА" АД</v>
      </c>
      <c r="B614" s="423" t="str">
        <f t="shared" si="40"/>
        <v>107001173</v>
      </c>
      <c r="C614" s="427">
        <f t="shared" si="41"/>
        <v>46022</v>
      </c>
      <c r="D614" s="423" t="s">
        <v>578</v>
      </c>
      <c r="E614" s="423">
        <v>6</v>
      </c>
      <c r="F614" s="423" t="s">
        <v>577</v>
      </c>
      <c r="G614" s="423"/>
      <c r="H614" s="423" t="e">
        <f>#REF!</f>
        <v>#REF!</v>
      </c>
    </row>
    <row r="615" spans="1:8">
      <c r="A615" s="423" t="str">
        <f t="shared" si="39"/>
        <v>"ЕМКА" АД</v>
      </c>
      <c r="B615" s="423" t="str">
        <f t="shared" si="40"/>
        <v>107001173</v>
      </c>
      <c r="C615" s="427">
        <f t="shared" si="41"/>
        <v>46022</v>
      </c>
      <c r="D615" s="423" t="s">
        <v>580</v>
      </c>
      <c r="E615" s="423">
        <v>6</v>
      </c>
      <c r="F615" s="423" t="s">
        <v>579</v>
      </c>
      <c r="G615" s="423"/>
      <c r="H615" s="423" t="e">
        <f>#REF!</f>
        <v>#REF!</v>
      </c>
    </row>
    <row r="616" spans="1:8">
      <c r="A616" s="423" t="str">
        <f t="shared" si="39"/>
        <v>"ЕМКА" АД</v>
      </c>
      <c r="B616" s="423" t="str">
        <f t="shared" si="40"/>
        <v>107001173</v>
      </c>
      <c r="C616" s="427">
        <f t="shared" si="41"/>
        <v>46022</v>
      </c>
      <c r="D616" s="423" t="s">
        <v>582</v>
      </c>
      <c r="E616" s="423">
        <v>6</v>
      </c>
      <c r="F616" s="423" t="s">
        <v>581</v>
      </c>
      <c r="G616" s="423"/>
      <c r="H616" s="423" t="e">
        <f>#REF!</f>
        <v>#REF!</v>
      </c>
    </row>
    <row r="617" spans="1:8">
      <c r="A617" s="423" t="str">
        <f t="shared" si="39"/>
        <v>"ЕМКА" АД</v>
      </c>
      <c r="B617" s="423" t="str">
        <f t="shared" si="40"/>
        <v>107001173</v>
      </c>
      <c r="C617" s="427">
        <f t="shared" si="41"/>
        <v>46022</v>
      </c>
      <c r="D617" s="423" t="s">
        <v>584</v>
      </c>
      <c r="E617" s="423">
        <v>6</v>
      </c>
      <c r="F617" s="423" t="s">
        <v>583</v>
      </c>
      <c r="G617" s="423"/>
      <c r="H617" s="423" t="e">
        <f>#REF!</f>
        <v>#REF!</v>
      </c>
    </row>
    <row r="618" spans="1:8">
      <c r="A618" s="423" t="str">
        <f t="shared" si="39"/>
        <v>"ЕМКА" АД</v>
      </c>
      <c r="B618" s="423" t="str">
        <f t="shared" si="40"/>
        <v>107001173</v>
      </c>
      <c r="C618" s="427">
        <f t="shared" si="41"/>
        <v>46022</v>
      </c>
      <c r="D618" s="423" t="s">
        <v>586</v>
      </c>
      <c r="E618" s="423">
        <v>6</v>
      </c>
      <c r="F618" s="423" t="s">
        <v>585</v>
      </c>
      <c r="G618" s="423"/>
      <c r="H618" s="423" t="e">
        <f>#REF!</f>
        <v>#REF!</v>
      </c>
    </row>
    <row r="619" spans="1:8">
      <c r="A619" s="423" t="str">
        <f t="shared" si="39"/>
        <v>"ЕМКА" АД</v>
      </c>
      <c r="B619" s="423" t="str">
        <f t="shared" si="40"/>
        <v>107001173</v>
      </c>
      <c r="C619" s="427">
        <f t="shared" si="41"/>
        <v>46022</v>
      </c>
      <c r="D619" s="423" t="s">
        <v>587</v>
      </c>
      <c r="E619" s="423">
        <v>6</v>
      </c>
      <c r="F619" s="423" t="s">
        <v>570</v>
      </c>
      <c r="G619" s="423"/>
      <c r="H619" s="423" t="e">
        <f>#REF!</f>
        <v>#REF!</v>
      </c>
    </row>
    <row r="620" spans="1:8">
      <c r="A620" s="423" t="str">
        <f t="shared" si="39"/>
        <v>"ЕМКА" АД</v>
      </c>
      <c r="B620" s="423" t="str">
        <f t="shared" si="40"/>
        <v>107001173</v>
      </c>
      <c r="C620" s="427">
        <f t="shared" si="41"/>
        <v>46022</v>
      </c>
      <c r="D620" s="423" t="s">
        <v>589</v>
      </c>
      <c r="E620" s="423">
        <v>6</v>
      </c>
      <c r="F620" s="423" t="s">
        <v>588</v>
      </c>
      <c r="G620" s="423"/>
      <c r="H620" s="423" t="e">
        <f>#REF!</f>
        <v>#REF!</v>
      </c>
    </row>
    <row r="621" spans="1:8">
      <c r="A621" s="423" t="str">
        <f t="shared" si="39"/>
        <v>"ЕМКА" АД</v>
      </c>
      <c r="B621" s="423" t="str">
        <f t="shared" si="40"/>
        <v>107001173</v>
      </c>
      <c r="C621" s="427">
        <f t="shared" si="41"/>
        <v>46022</v>
      </c>
      <c r="D621" s="423" t="s">
        <v>591</v>
      </c>
      <c r="E621" s="423">
        <v>6</v>
      </c>
      <c r="F621" s="423" t="s">
        <v>590</v>
      </c>
      <c r="G621" s="423"/>
      <c r="H621" s="423" t="e">
        <f>#REF!</f>
        <v>#REF!</v>
      </c>
    </row>
    <row r="622" spans="1:8">
      <c r="A622" s="423" t="str">
        <f t="shared" si="39"/>
        <v>"ЕМКА" АД</v>
      </c>
      <c r="B622" s="423" t="str">
        <f t="shared" si="40"/>
        <v>107001173</v>
      </c>
      <c r="C622" s="427">
        <f t="shared" si="41"/>
        <v>46022</v>
      </c>
      <c r="D622" s="423" t="s">
        <v>593</v>
      </c>
      <c r="E622" s="423">
        <v>6</v>
      </c>
      <c r="F622" s="423" t="s">
        <v>592</v>
      </c>
      <c r="G622" s="423"/>
      <c r="H622" s="423" t="e">
        <f>#REF!</f>
        <v>#REF!</v>
      </c>
    </row>
    <row r="623" spans="1:8">
      <c r="A623" s="423" t="str">
        <f t="shared" si="39"/>
        <v>"ЕМКА" АД</v>
      </c>
      <c r="B623" s="423" t="str">
        <f t="shared" si="40"/>
        <v>107001173</v>
      </c>
      <c r="C623" s="427">
        <f t="shared" si="41"/>
        <v>46022</v>
      </c>
      <c r="D623" s="423" t="s">
        <v>595</v>
      </c>
      <c r="E623" s="423">
        <v>6</v>
      </c>
      <c r="F623" s="423" t="s">
        <v>594</v>
      </c>
      <c r="G623" s="423"/>
      <c r="H623" s="423" t="e">
        <f>#REF!</f>
        <v>#REF!</v>
      </c>
    </row>
    <row r="624" spans="1:8">
      <c r="A624" s="423" t="str">
        <f t="shared" si="39"/>
        <v>"ЕМКА" АД</v>
      </c>
      <c r="B624" s="423" t="str">
        <f t="shared" si="40"/>
        <v>107001173</v>
      </c>
      <c r="C624" s="427">
        <f t="shared" si="41"/>
        <v>46022</v>
      </c>
      <c r="D624" s="423" t="s">
        <v>597</v>
      </c>
      <c r="E624" s="423">
        <v>6</v>
      </c>
      <c r="F624" s="423" t="s">
        <v>596</v>
      </c>
      <c r="G624" s="423"/>
      <c r="H624" s="423" t="e">
        <f>#REF!</f>
        <v>#REF!</v>
      </c>
    </row>
    <row r="625" spans="1:8">
      <c r="A625" s="423" t="str">
        <f t="shared" si="39"/>
        <v>"ЕМКА" АД</v>
      </c>
      <c r="B625" s="423" t="str">
        <f t="shared" si="40"/>
        <v>107001173</v>
      </c>
      <c r="C625" s="427">
        <f t="shared" si="41"/>
        <v>46022</v>
      </c>
      <c r="D625" s="423" t="s">
        <v>598</v>
      </c>
      <c r="E625" s="423">
        <v>6</v>
      </c>
      <c r="F625" s="423" t="s">
        <v>585</v>
      </c>
      <c r="G625" s="423"/>
      <c r="H625" s="423" t="e">
        <f>#REF!</f>
        <v>#REF!</v>
      </c>
    </row>
    <row r="626" spans="1:8">
      <c r="A626" s="423" t="str">
        <f t="shared" si="39"/>
        <v>"ЕМКА" АД</v>
      </c>
      <c r="B626" s="423" t="str">
        <f t="shared" si="40"/>
        <v>107001173</v>
      </c>
      <c r="C626" s="427">
        <f t="shared" si="41"/>
        <v>46022</v>
      </c>
      <c r="D626" s="423" t="s">
        <v>599</v>
      </c>
      <c r="E626" s="423">
        <v>6</v>
      </c>
      <c r="F626" s="423" t="s">
        <v>885</v>
      </c>
      <c r="G626" s="423"/>
      <c r="H626" s="423" t="e">
        <f>#REF!</f>
        <v>#REF!</v>
      </c>
    </row>
    <row r="627" spans="1:8">
      <c r="A627" s="423" t="str">
        <f t="shared" si="39"/>
        <v>"ЕМКА" АД</v>
      </c>
      <c r="B627" s="423" t="str">
        <f t="shared" si="40"/>
        <v>107001173</v>
      </c>
      <c r="C627" s="427">
        <f t="shared" si="41"/>
        <v>46022</v>
      </c>
      <c r="D627" s="423" t="s">
        <v>602</v>
      </c>
      <c r="E627" s="423">
        <v>6</v>
      </c>
      <c r="F627" s="423" t="s">
        <v>601</v>
      </c>
      <c r="G627" s="423"/>
      <c r="H627" s="423" t="e">
        <f>#REF!</f>
        <v>#REF!</v>
      </c>
    </row>
    <row r="628" spans="1:8">
      <c r="A628" s="423" t="str">
        <f t="shared" si="39"/>
        <v>"ЕМКА" АД</v>
      </c>
      <c r="B628" s="423" t="str">
        <f t="shared" si="40"/>
        <v>107001173</v>
      </c>
      <c r="C628" s="427">
        <f t="shared" si="41"/>
        <v>46022</v>
      </c>
      <c r="D628" s="423" t="s">
        <v>603</v>
      </c>
      <c r="E628" s="423">
        <v>6</v>
      </c>
      <c r="F628" s="423" t="s">
        <v>124</v>
      </c>
      <c r="G628" s="423"/>
      <c r="H628" s="423" t="e">
        <f>#REF!</f>
        <v>#REF!</v>
      </c>
    </row>
    <row r="629" spans="1:8">
      <c r="A629" s="423" t="str">
        <f t="shared" si="39"/>
        <v>"ЕМКА" АД</v>
      </c>
      <c r="B629" s="423" t="str">
        <f t="shared" si="40"/>
        <v>107001173</v>
      </c>
      <c r="C629" s="427">
        <f t="shared" si="41"/>
        <v>46022</v>
      </c>
      <c r="D629" s="423" t="s">
        <v>604</v>
      </c>
      <c r="E629" s="423">
        <v>6</v>
      </c>
      <c r="F629" s="423" t="s">
        <v>126</v>
      </c>
      <c r="G629" s="423"/>
      <c r="H629" s="423" t="e">
        <f>#REF!</f>
        <v>#REF!</v>
      </c>
    </row>
    <row r="630" spans="1:8">
      <c r="A630" s="423" t="str">
        <f t="shared" si="39"/>
        <v>"ЕМКА" АД</v>
      </c>
      <c r="B630" s="423" t="str">
        <f t="shared" si="40"/>
        <v>107001173</v>
      </c>
      <c r="C630" s="427">
        <f t="shared" si="41"/>
        <v>46022</v>
      </c>
      <c r="D630" s="423" t="s">
        <v>605</v>
      </c>
      <c r="E630" s="423">
        <v>6</v>
      </c>
      <c r="F630" s="423" t="s">
        <v>130</v>
      </c>
      <c r="G630" s="423"/>
      <c r="H630" s="423" t="e">
        <f>#REF!</f>
        <v>#REF!</v>
      </c>
    </row>
    <row r="631" spans="1:8">
      <c r="A631" s="423" t="str">
        <f t="shared" si="39"/>
        <v>"ЕМКА" АД</v>
      </c>
      <c r="B631" s="423" t="str">
        <f t="shared" si="40"/>
        <v>107001173</v>
      </c>
      <c r="C631" s="427">
        <f t="shared" si="41"/>
        <v>46022</v>
      </c>
      <c r="D631" s="423" t="s">
        <v>606</v>
      </c>
      <c r="E631" s="423">
        <v>6</v>
      </c>
      <c r="F631" s="423" t="s">
        <v>132</v>
      </c>
      <c r="G631" s="423"/>
      <c r="H631" s="423" t="e">
        <f>#REF!</f>
        <v>#REF!</v>
      </c>
    </row>
    <row r="632" spans="1:8">
      <c r="A632" s="423" t="str">
        <f t="shared" si="39"/>
        <v>"ЕМКА" АД</v>
      </c>
      <c r="B632" s="423" t="str">
        <f t="shared" si="40"/>
        <v>107001173</v>
      </c>
      <c r="C632" s="427">
        <f t="shared" si="41"/>
        <v>46022</v>
      </c>
      <c r="D632" s="423" t="s">
        <v>608</v>
      </c>
      <c r="E632" s="423">
        <v>6</v>
      </c>
      <c r="F632" s="423" t="s">
        <v>607</v>
      </c>
      <c r="G632" s="423"/>
      <c r="H632" s="423" t="e">
        <f>#REF!</f>
        <v>#REF!</v>
      </c>
    </row>
    <row r="633" spans="1:8">
      <c r="A633" s="423" t="str">
        <f t="shared" si="39"/>
        <v>"ЕМКА" АД</v>
      </c>
      <c r="B633" s="423" t="str">
        <f t="shared" si="40"/>
        <v>107001173</v>
      </c>
      <c r="C633" s="427">
        <f t="shared" si="41"/>
        <v>46022</v>
      </c>
      <c r="D633" s="423" t="s">
        <v>609</v>
      </c>
      <c r="E633" s="423">
        <v>6</v>
      </c>
      <c r="F633" s="423" t="s">
        <v>138</v>
      </c>
      <c r="G633" s="423"/>
      <c r="H633" s="423" t="e">
        <f>#REF!</f>
        <v>#REF!</v>
      </c>
    </row>
    <row r="634" spans="1:8">
      <c r="A634" s="423" t="str">
        <f t="shared" si="39"/>
        <v>"ЕМКА" АД</v>
      </c>
      <c r="B634" s="423" t="str">
        <f t="shared" si="40"/>
        <v>107001173</v>
      </c>
      <c r="C634" s="427">
        <f t="shared" si="41"/>
        <v>46022</v>
      </c>
      <c r="D634" s="423" t="s">
        <v>611</v>
      </c>
      <c r="E634" s="423">
        <v>6</v>
      </c>
      <c r="F634" s="423" t="s">
        <v>610</v>
      </c>
      <c r="G634" s="423"/>
      <c r="H634" s="423" t="e">
        <f>#REF!</f>
        <v>#REF!</v>
      </c>
    </row>
    <row r="635" spans="1:8">
      <c r="A635" s="423" t="str">
        <f t="shared" si="39"/>
        <v>"ЕМКА" АД</v>
      </c>
      <c r="B635" s="423" t="str">
        <f t="shared" si="40"/>
        <v>107001173</v>
      </c>
      <c r="C635" s="427">
        <f t="shared" si="41"/>
        <v>46022</v>
      </c>
      <c r="D635" s="423" t="s">
        <v>613</v>
      </c>
      <c r="E635" s="423">
        <v>6</v>
      </c>
      <c r="F635" s="423" t="s">
        <v>612</v>
      </c>
      <c r="G635" s="423"/>
      <c r="H635" s="423" t="e">
        <f>#REF!</f>
        <v>#REF!</v>
      </c>
    </row>
    <row r="636" spans="1:8">
      <c r="A636" s="423" t="str">
        <f t="shared" si="39"/>
        <v>"ЕМКА" АД</v>
      </c>
      <c r="B636" s="423" t="str">
        <f t="shared" si="40"/>
        <v>107001173</v>
      </c>
      <c r="C636" s="427">
        <f t="shared" si="41"/>
        <v>46022</v>
      </c>
      <c r="D636" s="423" t="s">
        <v>615</v>
      </c>
      <c r="E636" s="423">
        <v>6</v>
      </c>
      <c r="F636" s="423" t="s">
        <v>614</v>
      </c>
      <c r="G636" s="423"/>
      <c r="H636" s="423" t="e">
        <f>#REF!</f>
        <v>#REF!</v>
      </c>
    </row>
    <row r="637" spans="1:8">
      <c r="A637" s="423" t="str">
        <f t="shared" si="39"/>
        <v>"ЕМКА" АД</v>
      </c>
      <c r="B637" s="423" t="str">
        <f t="shared" si="40"/>
        <v>107001173</v>
      </c>
      <c r="C637" s="427">
        <f t="shared" si="41"/>
        <v>46022</v>
      </c>
      <c r="D637" s="423" t="s">
        <v>616</v>
      </c>
      <c r="E637" s="423">
        <v>6</v>
      </c>
      <c r="F637" s="423" t="s">
        <v>585</v>
      </c>
      <c r="G637" s="423"/>
      <c r="H637" s="423" t="e">
        <f>#REF!</f>
        <v>#REF!</v>
      </c>
    </row>
    <row r="638" spans="1:8">
      <c r="A638" s="423" t="str">
        <f t="shared" si="39"/>
        <v>"ЕМКА" АД</v>
      </c>
      <c r="B638" s="423" t="str">
        <f t="shared" si="40"/>
        <v>107001173</v>
      </c>
      <c r="C638" s="427">
        <f t="shared" si="41"/>
        <v>46022</v>
      </c>
      <c r="D638" s="423" t="s">
        <v>617</v>
      </c>
      <c r="E638" s="423">
        <v>6</v>
      </c>
      <c r="F638" s="423" t="s">
        <v>600</v>
      </c>
      <c r="G638" s="423"/>
      <c r="H638" s="423" t="e">
        <f>#REF!</f>
        <v>#REF!</v>
      </c>
    </row>
    <row r="639" spans="1:8">
      <c r="A639" s="423" t="str">
        <f t="shared" si="39"/>
        <v>"ЕМКА" АД</v>
      </c>
      <c r="B639" s="423" t="str">
        <f t="shared" si="40"/>
        <v>107001173</v>
      </c>
      <c r="C639" s="427">
        <f t="shared" si="41"/>
        <v>46022</v>
      </c>
      <c r="D639" s="423" t="s">
        <v>619</v>
      </c>
      <c r="E639" s="423">
        <v>6</v>
      </c>
      <c r="F639" s="423" t="s">
        <v>618</v>
      </c>
      <c r="G639" s="423"/>
      <c r="H639" s="423" t="e">
        <f>#REF!</f>
        <v>#REF!</v>
      </c>
    </row>
    <row r="640" spans="1:8">
      <c r="A640" s="423" t="str">
        <f t="shared" si="39"/>
        <v>"ЕМКА" АД</v>
      </c>
      <c r="B640" s="423" t="str">
        <f t="shared" si="40"/>
        <v>107001173</v>
      </c>
      <c r="C640" s="427">
        <f t="shared" si="41"/>
        <v>46022</v>
      </c>
      <c r="D640" s="423" t="s">
        <v>621</v>
      </c>
      <c r="E640" s="423">
        <v>6</v>
      </c>
      <c r="F640" s="423" t="s">
        <v>620</v>
      </c>
      <c r="G640" s="423"/>
      <c r="H640" s="423" t="e">
        <f>#REF!</f>
        <v>#REF!</v>
      </c>
    </row>
    <row r="641" spans="1:8">
      <c r="A641" s="423" t="str">
        <f t="shared" si="39"/>
        <v>"ЕМКА" АД</v>
      </c>
      <c r="B641" s="423" t="str">
        <f t="shared" si="40"/>
        <v>107001173</v>
      </c>
      <c r="C641" s="427">
        <f t="shared" si="41"/>
        <v>46022</v>
      </c>
      <c r="D641" s="423" t="s">
        <v>572</v>
      </c>
      <c r="E641" s="423">
        <v>7</v>
      </c>
      <c r="F641" s="423" t="s">
        <v>571</v>
      </c>
      <c r="G641" s="423"/>
      <c r="H641" s="423" t="e">
        <f>#REF!</f>
        <v>#REF!</v>
      </c>
    </row>
    <row r="642" spans="1:8">
      <c r="A642" s="423" t="str">
        <f t="shared" si="39"/>
        <v>"ЕМКА" АД</v>
      </c>
      <c r="B642" s="423" t="str">
        <f t="shared" si="40"/>
        <v>107001173</v>
      </c>
      <c r="C642" s="427">
        <f t="shared" si="41"/>
        <v>46022</v>
      </c>
      <c r="D642" s="423" t="s">
        <v>574</v>
      </c>
      <c r="E642" s="423">
        <v>7</v>
      </c>
      <c r="F642" s="423" t="s">
        <v>573</v>
      </c>
      <c r="G642" s="423"/>
      <c r="H642" s="423" t="e">
        <f>#REF!</f>
        <v>#REF!</v>
      </c>
    </row>
    <row r="643" spans="1:8">
      <c r="A643" s="423" t="str">
        <f t="shared" si="39"/>
        <v>"ЕМКА" АД</v>
      </c>
      <c r="B643" s="423" t="str">
        <f t="shared" si="40"/>
        <v>107001173</v>
      </c>
      <c r="C643" s="427">
        <f t="shared" si="41"/>
        <v>46022</v>
      </c>
      <c r="D643" s="423" t="s">
        <v>576</v>
      </c>
      <c r="E643" s="423">
        <v>7</v>
      </c>
      <c r="F643" s="423" t="s">
        <v>575</v>
      </c>
      <c r="G643" s="423"/>
      <c r="H643" s="423" t="e">
        <f>#REF!</f>
        <v>#REF!</v>
      </c>
    </row>
    <row r="644" spans="1:8">
      <c r="A644" s="423" t="str">
        <f t="shared" si="39"/>
        <v>"ЕМКА" АД</v>
      </c>
      <c r="B644" s="423" t="str">
        <f t="shared" si="40"/>
        <v>107001173</v>
      </c>
      <c r="C644" s="427">
        <f t="shared" si="41"/>
        <v>46022</v>
      </c>
      <c r="D644" s="423" t="s">
        <v>578</v>
      </c>
      <c r="E644" s="423">
        <v>7</v>
      </c>
      <c r="F644" s="423" t="s">
        <v>577</v>
      </c>
      <c r="G644" s="423"/>
      <c r="H644" s="423" t="e">
        <f>#REF!</f>
        <v>#REF!</v>
      </c>
    </row>
    <row r="645" spans="1:8">
      <c r="A645" s="423" t="str">
        <f t="shared" si="39"/>
        <v>"ЕМКА" АД</v>
      </c>
      <c r="B645" s="423" t="str">
        <f t="shared" si="40"/>
        <v>107001173</v>
      </c>
      <c r="C645" s="427">
        <f t="shared" si="41"/>
        <v>46022</v>
      </c>
      <c r="D645" s="423" t="s">
        <v>580</v>
      </c>
      <c r="E645" s="423">
        <v>7</v>
      </c>
      <c r="F645" s="423" t="s">
        <v>579</v>
      </c>
      <c r="G645" s="423"/>
      <c r="H645" s="423" t="e">
        <f>#REF!</f>
        <v>#REF!</v>
      </c>
    </row>
    <row r="646" spans="1:8">
      <c r="A646" s="423" t="str">
        <f t="shared" si="39"/>
        <v>"ЕМКА" АД</v>
      </c>
      <c r="B646" s="423" t="str">
        <f t="shared" si="40"/>
        <v>107001173</v>
      </c>
      <c r="C646" s="427">
        <f t="shared" si="41"/>
        <v>46022</v>
      </c>
      <c r="D646" s="423" t="s">
        <v>582</v>
      </c>
      <c r="E646" s="423">
        <v>7</v>
      </c>
      <c r="F646" s="423" t="s">
        <v>581</v>
      </c>
      <c r="G646" s="423"/>
      <c r="H646" s="423" t="e">
        <f>#REF!</f>
        <v>#REF!</v>
      </c>
    </row>
    <row r="647" spans="1:8">
      <c r="A647" s="423" t="str">
        <f t="shared" si="39"/>
        <v>"ЕМКА" АД</v>
      </c>
      <c r="B647" s="423" t="str">
        <f t="shared" si="40"/>
        <v>107001173</v>
      </c>
      <c r="C647" s="427">
        <f t="shared" si="41"/>
        <v>46022</v>
      </c>
      <c r="D647" s="423" t="s">
        <v>584</v>
      </c>
      <c r="E647" s="423">
        <v>7</v>
      </c>
      <c r="F647" s="423" t="s">
        <v>583</v>
      </c>
      <c r="G647" s="423"/>
      <c r="H647" s="423" t="e">
        <f>#REF!</f>
        <v>#REF!</v>
      </c>
    </row>
    <row r="648" spans="1:8">
      <c r="A648" s="423" t="str">
        <f t="shared" si="39"/>
        <v>"ЕМКА" АД</v>
      </c>
      <c r="B648" s="423" t="str">
        <f t="shared" si="40"/>
        <v>107001173</v>
      </c>
      <c r="C648" s="427">
        <f t="shared" si="41"/>
        <v>46022</v>
      </c>
      <c r="D648" s="423" t="s">
        <v>586</v>
      </c>
      <c r="E648" s="423">
        <v>7</v>
      </c>
      <c r="F648" s="423" t="s">
        <v>585</v>
      </c>
      <c r="G648" s="423"/>
      <c r="H648" s="423" t="e">
        <f>#REF!</f>
        <v>#REF!</v>
      </c>
    </row>
    <row r="649" spans="1:8">
      <c r="A649" s="423" t="str">
        <f t="shared" si="39"/>
        <v>"ЕМКА" АД</v>
      </c>
      <c r="B649" s="423" t="str">
        <f t="shared" si="40"/>
        <v>107001173</v>
      </c>
      <c r="C649" s="427">
        <f t="shared" si="41"/>
        <v>46022</v>
      </c>
      <c r="D649" s="423" t="s">
        <v>587</v>
      </c>
      <c r="E649" s="423">
        <v>7</v>
      </c>
      <c r="F649" s="423" t="s">
        <v>570</v>
      </c>
      <c r="G649" s="423"/>
      <c r="H649" s="423" t="e">
        <f>#REF!</f>
        <v>#REF!</v>
      </c>
    </row>
    <row r="650" spans="1:8">
      <c r="A650" s="423" t="str">
        <f t="shared" si="39"/>
        <v>"ЕМКА" АД</v>
      </c>
      <c r="B650" s="423" t="str">
        <f t="shared" si="40"/>
        <v>107001173</v>
      </c>
      <c r="C650" s="427">
        <f t="shared" si="41"/>
        <v>46022</v>
      </c>
      <c r="D650" s="423" t="s">
        <v>589</v>
      </c>
      <c r="E650" s="423">
        <v>7</v>
      </c>
      <c r="F650" s="423" t="s">
        <v>588</v>
      </c>
      <c r="G650" s="423"/>
      <c r="H650" s="423" t="e">
        <f>#REF!</f>
        <v>#REF!</v>
      </c>
    </row>
    <row r="651" spans="1:8">
      <c r="A651" s="423" t="str">
        <f t="shared" si="39"/>
        <v>"ЕМКА" АД</v>
      </c>
      <c r="B651" s="423" t="str">
        <f t="shared" si="40"/>
        <v>107001173</v>
      </c>
      <c r="C651" s="427">
        <f t="shared" si="41"/>
        <v>46022</v>
      </c>
      <c r="D651" s="423" t="s">
        <v>591</v>
      </c>
      <c r="E651" s="423">
        <v>7</v>
      </c>
      <c r="F651" s="423" t="s">
        <v>590</v>
      </c>
      <c r="G651" s="423"/>
      <c r="H651" s="423" t="e">
        <f>#REF!</f>
        <v>#REF!</v>
      </c>
    </row>
    <row r="652" spans="1:8">
      <c r="A652" s="423" t="str">
        <f t="shared" si="39"/>
        <v>"ЕМКА" АД</v>
      </c>
      <c r="B652" s="423" t="str">
        <f t="shared" si="40"/>
        <v>107001173</v>
      </c>
      <c r="C652" s="427">
        <f t="shared" si="41"/>
        <v>46022</v>
      </c>
      <c r="D652" s="423" t="s">
        <v>593</v>
      </c>
      <c r="E652" s="423">
        <v>7</v>
      </c>
      <c r="F652" s="423" t="s">
        <v>592</v>
      </c>
      <c r="G652" s="423"/>
      <c r="H652" s="423" t="e">
        <f>#REF!</f>
        <v>#REF!</v>
      </c>
    </row>
    <row r="653" spans="1:8">
      <c r="A653" s="423" t="str">
        <f t="shared" ref="A653:A716" si="42">pdeName</f>
        <v>"ЕМКА" АД</v>
      </c>
      <c r="B653" s="423" t="str">
        <f t="shared" ref="B653:B716" si="43">pdeBulstat</f>
        <v>107001173</v>
      </c>
      <c r="C653" s="427">
        <f t="shared" ref="C653:C716" si="44">endDate</f>
        <v>46022</v>
      </c>
      <c r="D653" s="423" t="s">
        <v>595</v>
      </c>
      <c r="E653" s="423">
        <v>7</v>
      </c>
      <c r="F653" s="423" t="s">
        <v>594</v>
      </c>
      <c r="G653" s="423"/>
      <c r="H653" s="423" t="e">
        <f>#REF!</f>
        <v>#REF!</v>
      </c>
    </row>
    <row r="654" spans="1:8">
      <c r="A654" s="423" t="str">
        <f t="shared" si="42"/>
        <v>"ЕМКА" АД</v>
      </c>
      <c r="B654" s="423" t="str">
        <f t="shared" si="43"/>
        <v>107001173</v>
      </c>
      <c r="C654" s="427">
        <f t="shared" si="44"/>
        <v>46022</v>
      </c>
      <c r="D654" s="423" t="s">
        <v>597</v>
      </c>
      <c r="E654" s="423">
        <v>7</v>
      </c>
      <c r="F654" s="423" t="s">
        <v>596</v>
      </c>
      <c r="G654" s="423"/>
      <c r="H654" s="423" t="e">
        <f>#REF!</f>
        <v>#REF!</v>
      </c>
    </row>
    <row r="655" spans="1:8">
      <c r="A655" s="423" t="str">
        <f t="shared" si="42"/>
        <v>"ЕМКА" АД</v>
      </c>
      <c r="B655" s="423" t="str">
        <f t="shared" si="43"/>
        <v>107001173</v>
      </c>
      <c r="C655" s="427">
        <f t="shared" si="44"/>
        <v>46022</v>
      </c>
      <c r="D655" s="423" t="s">
        <v>598</v>
      </c>
      <c r="E655" s="423">
        <v>7</v>
      </c>
      <c r="F655" s="423" t="s">
        <v>585</v>
      </c>
      <c r="G655" s="423"/>
      <c r="H655" s="423" t="e">
        <f>#REF!</f>
        <v>#REF!</v>
      </c>
    </row>
    <row r="656" spans="1:8">
      <c r="A656" s="423" t="str">
        <f t="shared" si="42"/>
        <v>"ЕМКА" АД</v>
      </c>
      <c r="B656" s="423" t="str">
        <f t="shared" si="43"/>
        <v>107001173</v>
      </c>
      <c r="C656" s="427">
        <f t="shared" si="44"/>
        <v>46022</v>
      </c>
      <c r="D656" s="423" t="s">
        <v>599</v>
      </c>
      <c r="E656" s="423">
        <v>7</v>
      </c>
      <c r="F656" s="423" t="s">
        <v>885</v>
      </c>
      <c r="G656" s="423"/>
      <c r="H656" s="423" t="e">
        <f>#REF!</f>
        <v>#REF!</v>
      </c>
    </row>
    <row r="657" spans="1:8">
      <c r="A657" s="423" t="str">
        <f t="shared" si="42"/>
        <v>"ЕМКА" АД</v>
      </c>
      <c r="B657" s="423" t="str">
        <f t="shared" si="43"/>
        <v>107001173</v>
      </c>
      <c r="C657" s="427">
        <f t="shared" si="44"/>
        <v>46022</v>
      </c>
      <c r="D657" s="423" t="s">
        <v>602</v>
      </c>
      <c r="E657" s="423">
        <v>7</v>
      </c>
      <c r="F657" s="423" t="s">
        <v>601</v>
      </c>
      <c r="G657" s="423"/>
      <c r="H657" s="423" t="e">
        <f>#REF!</f>
        <v>#REF!</v>
      </c>
    </row>
    <row r="658" spans="1:8">
      <c r="A658" s="423" t="str">
        <f t="shared" si="42"/>
        <v>"ЕМКА" АД</v>
      </c>
      <c r="B658" s="423" t="str">
        <f t="shared" si="43"/>
        <v>107001173</v>
      </c>
      <c r="C658" s="427">
        <f t="shared" si="44"/>
        <v>46022</v>
      </c>
      <c r="D658" s="423" t="s">
        <v>603</v>
      </c>
      <c r="E658" s="423">
        <v>7</v>
      </c>
      <c r="F658" s="423" t="s">
        <v>124</v>
      </c>
      <c r="G658" s="423"/>
      <c r="H658" s="423" t="e">
        <f>#REF!</f>
        <v>#REF!</v>
      </c>
    </row>
    <row r="659" spans="1:8">
      <c r="A659" s="423" t="str">
        <f t="shared" si="42"/>
        <v>"ЕМКА" АД</v>
      </c>
      <c r="B659" s="423" t="str">
        <f t="shared" si="43"/>
        <v>107001173</v>
      </c>
      <c r="C659" s="427">
        <f t="shared" si="44"/>
        <v>46022</v>
      </c>
      <c r="D659" s="423" t="s">
        <v>604</v>
      </c>
      <c r="E659" s="423">
        <v>7</v>
      </c>
      <c r="F659" s="423" t="s">
        <v>126</v>
      </c>
      <c r="G659" s="423"/>
      <c r="H659" s="423" t="e">
        <f>#REF!</f>
        <v>#REF!</v>
      </c>
    </row>
    <row r="660" spans="1:8">
      <c r="A660" s="423" t="str">
        <f t="shared" si="42"/>
        <v>"ЕМКА" АД</v>
      </c>
      <c r="B660" s="423" t="str">
        <f t="shared" si="43"/>
        <v>107001173</v>
      </c>
      <c r="C660" s="427">
        <f t="shared" si="44"/>
        <v>46022</v>
      </c>
      <c r="D660" s="423" t="s">
        <v>605</v>
      </c>
      <c r="E660" s="423">
        <v>7</v>
      </c>
      <c r="F660" s="423" t="s">
        <v>130</v>
      </c>
      <c r="G660" s="423"/>
      <c r="H660" s="423" t="e">
        <f>#REF!</f>
        <v>#REF!</v>
      </c>
    </row>
    <row r="661" spans="1:8">
      <c r="A661" s="423" t="str">
        <f t="shared" si="42"/>
        <v>"ЕМКА" АД</v>
      </c>
      <c r="B661" s="423" t="str">
        <f t="shared" si="43"/>
        <v>107001173</v>
      </c>
      <c r="C661" s="427">
        <f t="shared" si="44"/>
        <v>46022</v>
      </c>
      <c r="D661" s="423" t="s">
        <v>606</v>
      </c>
      <c r="E661" s="423">
        <v>7</v>
      </c>
      <c r="F661" s="423" t="s">
        <v>132</v>
      </c>
      <c r="G661" s="423"/>
      <c r="H661" s="423" t="e">
        <f>#REF!</f>
        <v>#REF!</v>
      </c>
    </row>
    <row r="662" spans="1:8">
      <c r="A662" s="423" t="str">
        <f t="shared" si="42"/>
        <v>"ЕМКА" АД</v>
      </c>
      <c r="B662" s="423" t="str">
        <f t="shared" si="43"/>
        <v>107001173</v>
      </c>
      <c r="C662" s="427">
        <f t="shared" si="44"/>
        <v>46022</v>
      </c>
      <c r="D662" s="423" t="s">
        <v>608</v>
      </c>
      <c r="E662" s="423">
        <v>7</v>
      </c>
      <c r="F662" s="423" t="s">
        <v>607</v>
      </c>
      <c r="G662" s="423"/>
      <c r="H662" s="423" t="e">
        <f>#REF!</f>
        <v>#REF!</v>
      </c>
    </row>
    <row r="663" spans="1:8">
      <c r="A663" s="423" t="str">
        <f t="shared" si="42"/>
        <v>"ЕМКА" АД</v>
      </c>
      <c r="B663" s="423" t="str">
        <f t="shared" si="43"/>
        <v>107001173</v>
      </c>
      <c r="C663" s="427">
        <f t="shared" si="44"/>
        <v>46022</v>
      </c>
      <c r="D663" s="423" t="s">
        <v>609</v>
      </c>
      <c r="E663" s="423">
        <v>7</v>
      </c>
      <c r="F663" s="423" t="s">
        <v>138</v>
      </c>
      <c r="G663" s="423"/>
      <c r="H663" s="423" t="e">
        <f>#REF!</f>
        <v>#REF!</v>
      </c>
    </row>
    <row r="664" spans="1:8">
      <c r="A664" s="423" t="str">
        <f t="shared" si="42"/>
        <v>"ЕМКА" АД</v>
      </c>
      <c r="B664" s="423" t="str">
        <f t="shared" si="43"/>
        <v>107001173</v>
      </c>
      <c r="C664" s="427">
        <f t="shared" si="44"/>
        <v>46022</v>
      </c>
      <c r="D664" s="423" t="s">
        <v>611</v>
      </c>
      <c r="E664" s="423">
        <v>7</v>
      </c>
      <c r="F664" s="423" t="s">
        <v>610</v>
      </c>
      <c r="G664" s="423"/>
      <c r="H664" s="423" t="e">
        <f>#REF!</f>
        <v>#REF!</v>
      </c>
    </row>
    <row r="665" spans="1:8">
      <c r="A665" s="423" t="str">
        <f t="shared" si="42"/>
        <v>"ЕМКА" АД</v>
      </c>
      <c r="B665" s="423" t="str">
        <f t="shared" si="43"/>
        <v>107001173</v>
      </c>
      <c r="C665" s="427">
        <f t="shared" si="44"/>
        <v>46022</v>
      </c>
      <c r="D665" s="423" t="s">
        <v>613</v>
      </c>
      <c r="E665" s="423">
        <v>7</v>
      </c>
      <c r="F665" s="423" t="s">
        <v>612</v>
      </c>
      <c r="G665" s="423"/>
      <c r="H665" s="423" t="e">
        <f>#REF!</f>
        <v>#REF!</v>
      </c>
    </row>
    <row r="666" spans="1:8">
      <c r="A666" s="423" t="str">
        <f t="shared" si="42"/>
        <v>"ЕМКА" АД</v>
      </c>
      <c r="B666" s="423" t="str">
        <f t="shared" si="43"/>
        <v>107001173</v>
      </c>
      <c r="C666" s="427">
        <f t="shared" si="44"/>
        <v>46022</v>
      </c>
      <c r="D666" s="423" t="s">
        <v>615</v>
      </c>
      <c r="E666" s="423">
        <v>7</v>
      </c>
      <c r="F666" s="423" t="s">
        <v>614</v>
      </c>
      <c r="G666" s="423"/>
      <c r="H666" s="423" t="e">
        <f>#REF!</f>
        <v>#REF!</v>
      </c>
    </row>
    <row r="667" spans="1:8">
      <c r="A667" s="423" t="str">
        <f t="shared" si="42"/>
        <v>"ЕМКА" АД</v>
      </c>
      <c r="B667" s="423" t="str">
        <f t="shared" si="43"/>
        <v>107001173</v>
      </c>
      <c r="C667" s="427">
        <f t="shared" si="44"/>
        <v>46022</v>
      </c>
      <c r="D667" s="423" t="s">
        <v>616</v>
      </c>
      <c r="E667" s="423">
        <v>7</v>
      </c>
      <c r="F667" s="423" t="s">
        <v>585</v>
      </c>
      <c r="G667" s="423"/>
      <c r="H667" s="423" t="e">
        <f>#REF!</f>
        <v>#REF!</v>
      </c>
    </row>
    <row r="668" spans="1:8">
      <c r="A668" s="423" t="str">
        <f t="shared" si="42"/>
        <v>"ЕМКА" АД</v>
      </c>
      <c r="B668" s="423" t="str">
        <f t="shared" si="43"/>
        <v>107001173</v>
      </c>
      <c r="C668" s="427">
        <f t="shared" si="44"/>
        <v>46022</v>
      </c>
      <c r="D668" s="423" t="s">
        <v>617</v>
      </c>
      <c r="E668" s="423">
        <v>7</v>
      </c>
      <c r="F668" s="423" t="s">
        <v>600</v>
      </c>
      <c r="G668" s="423"/>
      <c r="H668" s="423" t="e">
        <f>#REF!</f>
        <v>#REF!</v>
      </c>
    </row>
    <row r="669" spans="1:8">
      <c r="A669" s="423" t="str">
        <f t="shared" si="42"/>
        <v>"ЕМКА" АД</v>
      </c>
      <c r="B669" s="423" t="str">
        <f t="shared" si="43"/>
        <v>107001173</v>
      </c>
      <c r="C669" s="427">
        <f t="shared" si="44"/>
        <v>46022</v>
      </c>
      <c r="D669" s="423" t="s">
        <v>619</v>
      </c>
      <c r="E669" s="423">
        <v>7</v>
      </c>
      <c r="F669" s="423" t="s">
        <v>618</v>
      </c>
      <c r="G669" s="423"/>
      <c r="H669" s="423" t="e">
        <f>#REF!</f>
        <v>#REF!</v>
      </c>
    </row>
    <row r="670" spans="1:8">
      <c r="A670" s="423" t="str">
        <f t="shared" si="42"/>
        <v>"ЕМКА" АД</v>
      </c>
      <c r="B670" s="423" t="str">
        <f t="shared" si="43"/>
        <v>107001173</v>
      </c>
      <c r="C670" s="427">
        <f t="shared" si="44"/>
        <v>46022</v>
      </c>
      <c r="D670" s="423" t="s">
        <v>621</v>
      </c>
      <c r="E670" s="423">
        <v>7</v>
      </c>
      <c r="F670" s="423" t="s">
        <v>620</v>
      </c>
      <c r="G670" s="423"/>
      <c r="H670" s="423" t="e">
        <f>#REF!</f>
        <v>#REF!</v>
      </c>
    </row>
    <row r="671" spans="1:8">
      <c r="A671" s="423" t="str">
        <f t="shared" si="42"/>
        <v>"ЕМКА" АД</v>
      </c>
      <c r="B671" s="423" t="str">
        <f t="shared" si="43"/>
        <v>107001173</v>
      </c>
      <c r="C671" s="427">
        <f t="shared" si="44"/>
        <v>46022</v>
      </c>
      <c r="D671" s="423" t="s">
        <v>572</v>
      </c>
      <c r="E671" s="423">
        <v>8</v>
      </c>
      <c r="F671" s="423" t="s">
        <v>571</v>
      </c>
      <c r="G671" s="423"/>
      <c r="H671" s="423" t="e">
        <f>#REF!</f>
        <v>#REF!</v>
      </c>
    </row>
    <row r="672" spans="1:8">
      <c r="A672" s="423" t="str">
        <f t="shared" si="42"/>
        <v>"ЕМКА" АД</v>
      </c>
      <c r="B672" s="423" t="str">
        <f t="shared" si="43"/>
        <v>107001173</v>
      </c>
      <c r="C672" s="427">
        <f t="shared" si="44"/>
        <v>46022</v>
      </c>
      <c r="D672" s="423" t="s">
        <v>574</v>
      </c>
      <c r="E672" s="423">
        <v>8</v>
      </c>
      <c r="F672" s="423" t="s">
        <v>573</v>
      </c>
      <c r="G672" s="423"/>
      <c r="H672" s="423" t="e">
        <f>#REF!</f>
        <v>#REF!</v>
      </c>
    </row>
    <row r="673" spans="1:8">
      <c r="A673" s="423" t="str">
        <f t="shared" si="42"/>
        <v>"ЕМКА" АД</v>
      </c>
      <c r="B673" s="423" t="str">
        <f t="shared" si="43"/>
        <v>107001173</v>
      </c>
      <c r="C673" s="427">
        <f t="shared" si="44"/>
        <v>46022</v>
      </c>
      <c r="D673" s="423" t="s">
        <v>576</v>
      </c>
      <c r="E673" s="423">
        <v>8</v>
      </c>
      <c r="F673" s="423" t="s">
        <v>575</v>
      </c>
      <c r="G673" s="423"/>
      <c r="H673" s="423" t="e">
        <f>#REF!</f>
        <v>#REF!</v>
      </c>
    </row>
    <row r="674" spans="1:8">
      <c r="A674" s="423" t="str">
        <f t="shared" si="42"/>
        <v>"ЕМКА" АД</v>
      </c>
      <c r="B674" s="423" t="str">
        <f t="shared" si="43"/>
        <v>107001173</v>
      </c>
      <c r="C674" s="427">
        <f t="shared" si="44"/>
        <v>46022</v>
      </c>
      <c r="D674" s="423" t="s">
        <v>578</v>
      </c>
      <c r="E674" s="423">
        <v>8</v>
      </c>
      <c r="F674" s="423" t="s">
        <v>577</v>
      </c>
      <c r="G674" s="423"/>
      <c r="H674" s="423" t="e">
        <f>#REF!</f>
        <v>#REF!</v>
      </c>
    </row>
    <row r="675" spans="1:8">
      <c r="A675" s="423" t="str">
        <f t="shared" si="42"/>
        <v>"ЕМКА" АД</v>
      </c>
      <c r="B675" s="423" t="str">
        <f t="shared" si="43"/>
        <v>107001173</v>
      </c>
      <c r="C675" s="427">
        <f t="shared" si="44"/>
        <v>46022</v>
      </c>
      <c r="D675" s="423" t="s">
        <v>580</v>
      </c>
      <c r="E675" s="423">
        <v>8</v>
      </c>
      <c r="F675" s="423" t="s">
        <v>579</v>
      </c>
      <c r="G675" s="423"/>
      <c r="H675" s="423" t="e">
        <f>#REF!</f>
        <v>#REF!</v>
      </c>
    </row>
    <row r="676" spans="1:8">
      <c r="A676" s="423" t="str">
        <f t="shared" si="42"/>
        <v>"ЕМКА" АД</v>
      </c>
      <c r="B676" s="423" t="str">
        <f t="shared" si="43"/>
        <v>107001173</v>
      </c>
      <c r="C676" s="427">
        <f t="shared" si="44"/>
        <v>46022</v>
      </c>
      <c r="D676" s="423" t="s">
        <v>582</v>
      </c>
      <c r="E676" s="423">
        <v>8</v>
      </c>
      <c r="F676" s="423" t="s">
        <v>581</v>
      </c>
      <c r="G676" s="423"/>
      <c r="H676" s="423" t="e">
        <f>#REF!</f>
        <v>#REF!</v>
      </c>
    </row>
    <row r="677" spans="1:8">
      <c r="A677" s="423" t="str">
        <f t="shared" si="42"/>
        <v>"ЕМКА" АД</v>
      </c>
      <c r="B677" s="423" t="str">
        <f t="shared" si="43"/>
        <v>107001173</v>
      </c>
      <c r="C677" s="427">
        <f t="shared" si="44"/>
        <v>46022</v>
      </c>
      <c r="D677" s="423" t="s">
        <v>584</v>
      </c>
      <c r="E677" s="423">
        <v>8</v>
      </c>
      <c r="F677" s="423" t="s">
        <v>583</v>
      </c>
      <c r="G677" s="423"/>
      <c r="H677" s="423" t="e">
        <f>#REF!</f>
        <v>#REF!</v>
      </c>
    </row>
    <row r="678" spans="1:8">
      <c r="A678" s="423" t="str">
        <f t="shared" si="42"/>
        <v>"ЕМКА" АД</v>
      </c>
      <c r="B678" s="423" t="str">
        <f t="shared" si="43"/>
        <v>107001173</v>
      </c>
      <c r="C678" s="427">
        <f t="shared" si="44"/>
        <v>46022</v>
      </c>
      <c r="D678" s="423" t="s">
        <v>586</v>
      </c>
      <c r="E678" s="423">
        <v>8</v>
      </c>
      <c r="F678" s="423" t="s">
        <v>585</v>
      </c>
      <c r="G678" s="423"/>
      <c r="H678" s="423" t="e">
        <f>#REF!</f>
        <v>#REF!</v>
      </c>
    </row>
    <row r="679" spans="1:8">
      <c r="A679" s="423" t="str">
        <f t="shared" si="42"/>
        <v>"ЕМКА" АД</v>
      </c>
      <c r="B679" s="423" t="str">
        <f t="shared" si="43"/>
        <v>107001173</v>
      </c>
      <c r="C679" s="427">
        <f t="shared" si="44"/>
        <v>46022</v>
      </c>
      <c r="D679" s="423" t="s">
        <v>587</v>
      </c>
      <c r="E679" s="423">
        <v>8</v>
      </c>
      <c r="F679" s="423" t="s">
        <v>570</v>
      </c>
      <c r="G679" s="423"/>
      <c r="H679" s="423" t="e">
        <f>#REF!</f>
        <v>#REF!</v>
      </c>
    </row>
    <row r="680" spans="1:8">
      <c r="A680" s="423" t="str">
        <f t="shared" si="42"/>
        <v>"ЕМКА" АД</v>
      </c>
      <c r="B680" s="423" t="str">
        <f t="shared" si="43"/>
        <v>107001173</v>
      </c>
      <c r="C680" s="427">
        <f t="shared" si="44"/>
        <v>46022</v>
      </c>
      <c r="D680" s="423" t="s">
        <v>589</v>
      </c>
      <c r="E680" s="423">
        <v>8</v>
      </c>
      <c r="F680" s="423" t="s">
        <v>588</v>
      </c>
      <c r="G680" s="423"/>
      <c r="H680" s="423" t="e">
        <f>#REF!</f>
        <v>#REF!</v>
      </c>
    </row>
    <row r="681" spans="1:8">
      <c r="A681" s="423" t="str">
        <f t="shared" si="42"/>
        <v>"ЕМКА" АД</v>
      </c>
      <c r="B681" s="423" t="str">
        <f t="shared" si="43"/>
        <v>107001173</v>
      </c>
      <c r="C681" s="427">
        <f t="shared" si="44"/>
        <v>46022</v>
      </c>
      <c r="D681" s="423" t="s">
        <v>591</v>
      </c>
      <c r="E681" s="423">
        <v>8</v>
      </c>
      <c r="F681" s="423" t="s">
        <v>590</v>
      </c>
      <c r="G681" s="423"/>
      <c r="H681" s="423" t="e">
        <f>#REF!</f>
        <v>#REF!</v>
      </c>
    </row>
    <row r="682" spans="1:8">
      <c r="A682" s="423" t="str">
        <f t="shared" si="42"/>
        <v>"ЕМКА" АД</v>
      </c>
      <c r="B682" s="423" t="str">
        <f t="shared" si="43"/>
        <v>107001173</v>
      </c>
      <c r="C682" s="427">
        <f t="shared" si="44"/>
        <v>46022</v>
      </c>
      <c r="D682" s="423" t="s">
        <v>593</v>
      </c>
      <c r="E682" s="423">
        <v>8</v>
      </c>
      <c r="F682" s="423" t="s">
        <v>592</v>
      </c>
      <c r="G682" s="423"/>
      <c r="H682" s="423" t="e">
        <f>#REF!</f>
        <v>#REF!</v>
      </c>
    </row>
    <row r="683" spans="1:8">
      <c r="A683" s="423" t="str">
        <f t="shared" si="42"/>
        <v>"ЕМКА" АД</v>
      </c>
      <c r="B683" s="423" t="str">
        <f t="shared" si="43"/>
        <v>107001173</v>
      </c>
      <c r="C683" s="427">
        <f t="shared" si="44"/>
        <v>46022</v>
      </c>
      <c r="D683" s="423" t="s">
        <v>595</v>
      </c>
      <c r="E683" s="423">
        <v>8</v>
      </c>
      <c r="F683" s="423" t="s">
        <v>594</v>
      </c>
      <c r="G683" s="423"/>
      <c r="H683" s="423" t="e">
        <f>#REF!</f>
        <v>#REF!</v>
      </c>
    </row>
    <row r="684" spans="1:8">
      <c r="A684" s="423" t="str">
        <f t="shared" si="42"/>
        <v>"ЕМКА" АД</v>
      </c>
      <c r="B684" s="423" t="str">
        <f t="shared" si="43"/>
        <v>107001173</v>
      </c>
      <c r="C684" s="427">
        <f t="shared" si="44"/>
        <v>46022</v>
      </c>
      <c r="D684" s="423" t="s">
        <v>597</v>
      </c>
      <c r="E684" s="423">
        <v>8</v>
      </c>
      <c r="F684" s="423" t="s">
        <v>596</v>
      </c>
      <c r="G684" s="423"/>
      <c r="H684" s="423" t="e">
        <f>#REF!</f>
        <v>#REF!</v>
      </c>
    </row>
    <row r="685" spans="1:8">
      <c r="A685" s="423" t="str">
        <f t="shared" si="42"/>
        <v>"ЕМКА" АД</v>
      </c>
      <c r="B685" s="423" t="str">
        <f t="shared" si="43"/>
        <v>107001173</v>
      </c>
      <c r="C685" s="427">
        <f t="shared" si="44"/>
        <v>46022</v>
      </c>
      <c r="D685" s="423" t="s">
        <v>598</v>
      </c>
      <c r="E685" s="423">
        <v>8</v>
      </c>
      <c r="F685" s="423" t="s">
        <v>585</v>
      </c>
      <c r="G685" s="423"/>
      <c r="H685" s="423" t="e">
        <f>#REF!</f>
        <v>#REF!</v>
      </c>
    </row>
    <row r="686" spans="1:8">
      <c r="A686" s="423" t="str">
        <f t="shared" si="42"/>
        <v>"ЕМКА" АД</v>
      </c>
      <c r="B686" s="423" t="str">
        <f t="shared" si="43"/>
        <v>107001173</v>
      </c>
      <c r="C686" s="427">
        <f t="shared" si="44"/>
        <v>46022</v>
      </c>
      <c r="D686" s="423" t="s">
        <v>599</v>
      </c>
      <c r="E686" s="423">
        <v>8</v>
      </c>
      <c r="F686" s="423" t="s">
        <v>885</v>
      </c>
      <c r="G686" s="423"/>
      <c r="H686" s="423" t="e">
        <f>#REF!</f>
        <v>#REF!</v>
      </c>
    </row>
    <row r="687" spans="1:8">
      <c r="A687" s="423" t="str">
        <f t="shared" si="42"/>
        <v>"ЕМКА" АД</v>
      </c>
      <c r="B687" s="423" t="str">
        <f t="shared" si="43"/>
        <v>107001173</v>
      </c>
      <c r="C687" s="427">
        <f t="shared" si="44"/>
        <v>46022</v>
      </c>
      <c r="D687" s="423" t="s">
        <v>602</v>
      </c>
      <c r="E687" s="423">
        <v>8</v>
      </c>
      <c r="F687" s="423" t="s">
        <v>601</v>
      </c>
      <c r="G687" s="423"/>
      <c r="H687" s="423" t="e">
        <f>#REF!</f>
        <v>#REF!</v>
      </c>
    </row>
    <row r="688" spans="1:8">
      <c r="A688" s="423" t="str">
        <f t="shared" si="42"/>
        <v>"ЕМКА" АД</v>
      </c>
      <c r="B688" s="423" t="str">
        <f t="shared" si="43"/>
        <v>107001173</v>
      </c>
      <c r="C688" s="427">
        <f t="shared" si="44"/>
        <v>46022</v>
      </c>
      <c r="D688" s="423" t="s">
        <v>603</v>
      </c>
      <c r="E688" s="423">
        <v>8</v>
      </c>
      <c r="F688" s="423" t="s">
        <v>124</v>
      </c>
      <c r="G688" s="423"/>
      <c r="H688" s="423" t="e">
        <f>#REF!</f>
        <v>#REF!</v>
      </c>
    </row>
    <row r="689" spans="1:8">
      <c r="A689" s="423" t="str">
        <f t="shared" si="42"/>
        <v>"ЕМКА" АД</v>
      </c>
      <c r="B689" s="423" t="str">
        <f t="shared" si="43"/>
        <v>107001173</v>
      </c>
      <c r="C689" s="427">
        <f t="shared" si="44"/>
        <v>46022</v>
      </c>
      <c r="D689" s="423" t="s">
        <v>604</v>
      </c>
      <c r="E689" s="423">
        <v>8</v>
      </c>
      <c r="F689" s="423" t="s">
        <v>126</v>
      </c>
      <c r="G689" s="423"/>
      <c r="H689" s="423" t="e">
        <f>#REF!</f>
        <v>#REF!</v>
      </c>
    </row>
    <row r="690" spans="1:8">
      <c r="A690" s="423" t="str">
        <f t="shared" si="42"/>
        <v>"ЕМКА" АД</v>
      </c>
      <c r="B690" s="423" t="str">
        <f t="shared" si="43"/>
        <v>107001173</v>
      </c>
      <c r="C690" s="427">
        <f t="shared" si="44"/>
        <v>46022</v>
      </c>
      <c r="D690" s="423" t="s">
        <v>605</v>
      </c>
      <c r="E690" s="423">
        <v>8</v>
      </c>
      <c r="F690" s="423" t="s">
        <v>130</v>
      </c>
      <c r="G690" s="423"/>
      <c r="H690" s="423" t="e">
        <f>#REF!</f>
        <v>#REF!</v>
      </c>
    </row>
    <row r="691" spans="1:8">
      <c r="A691" s="423" t="str">
        <f t="shared" si="42"/>
        <v>"ЕМКА" АД</v>
      </c>
      <c r="B691" s="423" t="str">
        <f t="shared" si="43"/>
        <v>107001173</v>
      </c>
      <c r="C691" s="427">
        <f t="shared" si="44"/>
        <v>46022</v>
      </c>
      <c r="D691" s="423" t="s">
        <v>606</v>
      </c>
      <c r="E691" s="423">
        <v>8</v>
      </c>
      <c r="F691" s="423" t="s">
        <v>132</v>
      </c>
      <c r="G691" s="423"/>
      <c r="H691" s="423" t="e">
        <f>#REF!</f>
        <v>#REF!</v>
      </c>
    </row>
    <row r="692" spans="1:8">
      <c r="A692" s="423" t="str">
        <f t="shared" si="42"/>
        <v>"ЕМКА" АД</v>
      </c>
      <c r="B692" s="423" t="str">
        <f t="shared" si="43"/>
        <v>107001173</v>
      </c>
      <c r="C692" s="427">
        <f t="shared" si="44"/>
        <v>46022</v>
      </c>
      <c r="D692" s="423" t="s">
        <v>608</v>
      </c>
      <c r="E692" s="423">
        <v>8</v>
      </c>
      <c r="F692" s="423" t="s">
        <v>607</v>
      </c>
      <c r="G692" s="423"/>
      <c r="H692" s="423" t="e">
        <f>#REF!</f>
        <v>#REF!</v>
      </c>
    </row>
    <row r="693" spans="1:8">
      <c r="A693" s="423" t="str">
        <f t="shared" si="42"/>
        <v>"ЕМКА" АД</v>
      </c>
      <c r="B693" s="423" t="str">
        <f t="shared" si="43"/>
        <v>107001173</v>
      </c>
      <c r="C693" s="427">
        <f t="shared" si="44"/>
        <v>46022</v>
      </c>
      <c r="D693" s="423" t="s">
        <v>609</v>
      </c>
      <c r="E693" s="423">
        <v>8</v>
      </c>
      <c r="F693" s="423" t="s">
        <v>138</v>
      </c>
      <c r="G693" s="423"/>
      <c r="H693" s="423" t="e">
        <f>#REF!</f>
        <v>#REF!</v>
      </c>
    </row>
    <row r="694" spans="1:8">
      <c r="A694" s="423" t="str">
        <f t="shared" si="42"/>
        <v>"ЕМКА" АД</v>
      </c>
      <c r="B694" s="423" t="str">
        <f t="shared" si="43"/>
        <v>107001173</v>
      </c>
      <c r="C694" s="427">
        <f t="shared" si="44"/>
        <v>46022</v>
      </c>
      <c r="D694" s="423" t="s">
        <v>611</v>
      </c>
      <c r="E694" s="423">
        <v>8</v>
      </c>
      <c r="F694" s="423" t="s">
        <v>610</v>
      </c>
      <c r="G694" s="423"/>
      <c r="H694" s="423" t="e">
        <f>#REF!</f>
        <v>#REF!</v>
      </c>
    </row>
    <row r="695" spans="1:8">
      <c r="A695" s="423" t="str">
        <f t="shared" si="42"/>
        <v>"ЕМКА" АД</v>
      </c>
      <c r="B695" s="423" t="str">
        <f t="shared" si="43"/>
        <v>107001173</v>
      </c>
      <c r="C695" s="427">
        <f t="shared" si="44"/>
        <v>46022</v>
      </c>
      <c r="D695" s="423" t="s">
        <v>613</v>
      </c>
      <c r="E695" s="423">
        <v>8</v>
      </c>
      <c r="F695" s="423" t="s">
        <v>612</v>
      </c>
      <c r="G695" s="423"/>
      <c r="H695" s="423" t="e">
        <f>#REF!</f>
        <v>#REF!</v>
      </c>
    </row>
    <row r="696" spans="1:8">
      <c r="A696" s="423" t="str">
        <f t="shared" si="42"/>
        <v>"ЕМКА" АД</v>
      </c>
      <c r="B696" s="423" t="str">
        <f t="shared" si="43"/>
        <v>107001173</v>
      </c>
      <c r="C696" s="427">
        <f t="shared" si="44"/>
        <v>46022</v>
      </c>
      <c r="D696" s="423" t="s">
        <v>615</v>
      </c>
      <c r="E696" s="423">
        <v>8</v>
      </c>
      <c r="F696" s="423" t="s">
        <v>614</v>
      </c>
      <c r="G696" s="423"/>
      <c r="H696" s="423" t="e">
        <f>#REF!</f>
        <v>#REF!</v>
      </c>
    </row>
    <row r="697" spans="1:8">
      <c r="A697" s="423" t="str">
        <f t="shared" si="42"/>
        <v>"ЕМКА" АД</v>
      </c>
      <c r="B697" s="423" t="str">
        <f t="shared" si="43"/>
        <v>107001173</v>
      </c>
      <c r="C697" s="427">
        <f t="shared" si="44"/>
        <v>46022</v>
      </c>
      <c r="D697" s="423" t="s">
        <v>616</v>
      </c>
      <c r="E697" s="423">
        <v>8</v>
      </c>
      <c r="F697" s="423" t="s">
        <v>585</v>
      </c>
      <c r="G697" s="423"/>
      <c r="H697" s="423" t="e">
        <f>#REF!</f>
        <v>#REF!</v>
      </c>
    </row>
    <row r="698" spans="1:8">
      <c r="A698" s="423" t="str">
        <f t="shared" si="42"/>
        <v>"ЕМКА" АД</v>
      </c>
      <c r="B698" s="423" t="str">
        <f t="shared" si="43"/>
        <v>107001173</v>
      </c>
      <c r="C698" s="427">
        <f t="shared" si="44"/>
        <v>46022</v>
      </c>
      <c r="D698" s="423" t="s">
        <v>617</v>
      </c>
      <c r="E698" s="423">
        <v>8</v>
      </c>
      <c r="F698" s="423" t="s">
        <v>600</v>
      </c>
      <c r="G698" s="423"/>
      <c r="H698" s="423" t="e">
        <f>#REF!</f>
        <v>#REF!</v>
      </c>
    </row>
    <row r="699" spans="1:8">
      <c r="A699" s="423" t="str">
        <f t="shared" si="42"/>
        <v>"ЕМКА" АД</v>
      </c>
      <c r="B699" s="423" t="str">
        <f t="shared" si="43"/>
        <v>107001173</v>
      </c>
      <c r="C699" s="427">
        <f t="shared" si="44"/>
        <v>46022</v>
      </c>
      <c r="D699" s="423" t="s">
        <v>619</v>
      </c>
      <c r="E699" s="423">
        <v>8</v>
      </c>
      <c r="F699" s="423" t="s">
        <v>618</v>
      </c>
      <c r="G699" s="423"/>
      <c r="H699" s="423" t="e">
        <f>#REF!</f>
        <v>#REF!</v>
      </c>
    </row>
    <row r="700" spans="1:8">
      <c r="A700" s="423" t="str">
        <f t="shared" si="42"/>
        <v>"ЕМКА" АД</v>
      </c>
      <c r="B700" s="423" t="str">
        <f t="shared" si="43"/>
        <v>107001173</v>
      </c>
      <c r="C700" s="427">
        <f t="shared" si="44"/>
        <v>46022</v>
      </c>
      <c r="D700" s="423" t="s">
        <v>621</v>
      </c>
      <c r="E700" s="423">
        <v>8</v>
      </c>
      <c r="F700" s="423" t="s">
        <v>620</v>
      </c>
      <c r="G700" s="423"/>
      <c r="H700" s="423" t="e">
        <f>#REF!</f>
        <v>#REF!</v>
      </c>
    </row>
    <row r="701" spans="1:8">
      <c r="A701" s="423" t="str">
        <f t="shared" si="42"/>
        <v>"ЕМКА" АД</v>
      </c>
      <c r="B701" s="423" t="str">
        <f t="shared" si="43"/>
        <v>107001173</v>
      </c>
      <c r="C701" s="427">
        <f t="shared" si="44"/>
        <v>46022</v>
      </c>
      <c r="D701" s="423" t="s">
        <v>572</v>
      </c>
      <c r="E701" s="423">
        <v>9</v>
      </c>
      <c r="F701" s="423" t="s">
        <v>571</v>
      </c>
      <c r="G701" s="423"/>
      <c r="H701" s="423" t="e">
        <f>#REF!</f>
        <v>#REF!</v>
      </c>
    </row>
    <row r="702" spans="1:8">
      <c r="A702" s="423" t="str">
        <f t="shared" si="42"/>
        <v>"ЕМКА" АД</v>
      </c>
      <c r="B702" s="423" t="str">
        <f t="shared" si="43"/>
        <v>107001173</v>
      </c>
      <c r="C702" s="427">
        <f t="shared" si="44"/>
        <v>46022</v>
      </c>
      <c r="D702" s="423" t="s">
        <v>574</v>
      </c>
      <c r="E702" s="423">
        <v>9</v>
      </c>
      <c r="F702" s="423" t="s">
        <v>573</v>
      </c>
      <c r="G702" s="423"/>
      <c r="H702" s="423" t="e">
        <f>#REF!</f>
        <v>#REF!</v>
      </c>
    </row>
    <row r="703" spans="1:8">
      <c r="A703" s="423" t="str">
        <f t="shared" si="42"/>
        <v>"ЕМКА" АД</v>
      </c>
      <c r="B703" s="423" t="str">
        <f t="shared" si="43"/>
        <v>107001173</v>
      </c>
      <c r="C703" s="427">
        <f t="shared" si="44"/>
        <v>46022</v>
      </c>
      <c r="D703" s="423" t="s">
        <v>576</v>
      </c>
      <c r="E703" s="423">
        <v>9</v>
      </c>
      <c r="F703" s="423" t="s">
        <v>575</v>
      </c>
      <c r="G703" s="423"/>
      <c r="H703" s="423" t="e">
        <f>#REF!</f>
        <v>#REF!</v>
      </c>
    </row>
    <row r="704" spans="1:8">
      <c r="A704" s="423" t="str">
        <f t="shared" si="42"/>
        <v>"ЕМКА" АД</v>
      </c>
      <c r="B704" s="423" t="str">
        <f t="shared" si="43"/>
        <v>107001173</v>
      </c>
      <c r="C704" s="427">
        <f t="shared" si="44"/>
        <v>46022</v>
      </c>
      <c r="D704" s="423" t="s">
        <v>578</v>
      </c>
      <c r="E704" s="423">
        <v>9</v>
      </c>
      <c r="F704" s="423" t="s">
        <v>577</v>
      </c>
      <c r="G704" s="423"/>
      <c r="H704" s="423" t="e">
        <f>#REF!</f>
        <v>#REF!</v>
      </c>
    </row>
    <row r="705" spans="1:8">
      <c r="A705" s="423" t="str">
        <f t="shared" si="42"/>
        <v>"ЕМКА" АД</v>
      </c>
      <c r="B705" s="423" t="str">
        <f t="shared" si="43"/>
        <v>107001173</v>
      </c>
      <c r="C705" s="427">
        <f t="shared" si="44"/>
        <v>46022</v>
      </c>
      <c r="D705" s="423" t="s">
        <v>580</v>
      </c>
      <c r="E705" s="423">
        <v>9</v>
      </c>
      <c r="F705" s="423" t="s">
        <v>579</v>
      </c>
      <c r="G705" s="423"/>
      <c r="H705" s="423" t="e">
        <f>#REF!</f>
        <v>#REF!</v>
      </c>
    </row>
    <row r="706" spans="1:8">
      <c r="A706" s="423" t="str">
        <f t="shared" si="42"/>
        <v>"ЕМКА" АД</v>
      </c>
      <c r="B706" s="423" t="str">
        <f t="shared" si="43"/>
        <v>107001173</v>
      </c>
      <c r="C706" s="427">
        <f t="shared" si="44"/>
        <v>46022</v>
      </c>
      <c r="D706" s="423" t="s">
        <v>582</v>
      </c>
      <c r="E706" s="423">
        <v>9</v>
      </c>
      <c r="F706" s="423" t="s">
        <v>581</v>
      </c>
      <c r="G706" s="423"/>
      <c r="H706" s="423" t="e">
        <f>#REF!</f>
        <v>#REF!</v>
      </c>
    </row>
    <row r="707" spans="1:8">
      <c r="A707" s="423" t="str">
        <f t="shared" si="42"/>
        <v>"ЕМКА" АД</v>
      </c>
      <c r="B707" s="423" t="str">
        <f t="shared" si="43"/>
        <v>107001173</v>
      </c>
      <c r="C707" s="427">
        <f t="shared" si="44"/>
        <v>46022</v>
      </c>
      <c r="D707" s="423" t="s">
        <v>584</v>
      </c>
      <c r="E707" s="423">
        <v>9</v>
      </c>
      <c r="F707" s="423" t="s">
        <v>583</v>
      </c>
      <c r="G707" s="423"/>
      <c r="H707" s="423" t="e">
        <f>#REF!</f>
        <v>#REF!</v>
      </c>
    </row>
    <row r="708" spans="1:8">
      <c r="A708" s="423" t="str">
        <f t="shared" si="42"/>
        <v>"ЕМКА" АД</v>
      </c>
      <c r="B708" s="423" t="str">
        <f t="shared" si="43"/>
        <v>107001173</v>
      </c>
      <c r="C708" s="427">
        <f t="shared" si="44"/>
        <v>46022</v>
      </c>
      <c r="D708" s="423" t="s">
        <v>586</v>
      </c>
      <c r="E708" s="423">
        <v>9</v>
      </c>
      <c r="F708" s="423" t="s">
        <v>585</v>
      </c>
      <c r="G708" s="423"/>
      <c r="H708" s="423" t="e">
        <f>#REF!</f>
        <v>#REF!</v>
      </c>
    </row>
    <row r="709" spans="1:8">
      <c r="A709" s="423" t="str">
        <f t="shared" si="42"/>
        <v>"ЕМКА" АД</v>
      </c>
      <c r="B709" s="423" t="str">
        <f t="shared" si="43"/>
        <v>107001173</v>
      </c>
      <c r="C709" s="427">
        <f t="shared" si="44"/>
        <v>46022</v>
      </c>
      <c r="D709" s="423" t="s">
        <v>587</v>
      </c>
      <c r="E709" s="423">
        <v>9</v>
      </c>
      <c r="F709" s="423" t="s">
        <v>570</v>
      </c>
      <c r="G709" s="423"/>
      <c r="H709" s="423" t="e">
        <f>#REF!</f>
        <v>#REF!</v>
      </c>
    </row>
    <row r="710" spans="1:8">
      <c r="A710" s="423" t="str">
        <f t="shared" si="42"/>
        <v>"ЕМКА" АД</v>
      </c>
      <c r="B710" s="423" t="str">
        <f t="shared" si="43"/>
        <v>107001173</v>
      </c>
      <c r="C710" s="427">
        <f t="shared" si="44"/>
        <v>46022</v>
      </c>
      <c r="D710" s="423" t="s">
        <v>589</v>
      </c>
      <c r="E710" s="423">
        <v>9</v>
      </c>
      <c r="F710" s="423" t="s">
        <v>588</v>
      </c>
      <c r="G710" s="423"/>
      <c r="H710" s="423" t="e">
        <f>#REF!</f>
        <v>#REF!</v>
      </c>
    </row>
    <row r="711" spans="1:8">
      <c r="A711" s="423" t="str">
        <f t="shared" si="42"/>
        <v>"ЕМКА" АД</v>
      </c>
      <c r="B711" s="423" t="str">
        <f t="shared" si="43"/>
        <v>107001173</v>
      </c>
      <c r="C711" s="427">
        <f t="shared" si="44"/>
        <v>46022</v>
      </c>
      <c r="D711" s="423" t="s">
        <v>591</v>
      </c>
      <c r="E711" s="423">
        <v>9</v>
      </c>
      <c r="F711" s="423" t="s">
        <v>590</v>
      </c>
      <c r="G711" s="423"/>
      <c r="H711" s="423" t="e">
        <f>#REF!</f>
        <v>#REF!</v>
      </c>
    </row>
    <row r="712" spans="1:8">
      <c r="A712" s="423" t="str">
        <f t="shared" si="42"/>
        <v>"ЕМКА" АД</v>
      </c>
      <c r="B712" s="423" t="str">
        <f t="shared" si="43"/>
        <v>107001173</v>
      </c>
      <c r="C712" s="427">
        <f t="shared" si="44"/>
        <v>46022</v>
      </c>
      <c r="D712" s="423" t="s">
        <v>593</v>
      </c>
      <c r="E712" s="423">
        <v>9</v>
      </c>
      <c r="F712" s="423" t="s">
        <v>592</v>
      </c>
      <c r="G712" s="423"/>
      <c r="H712" s="423" t="e">
        <f>#REF!</f>
        <v>#REF!</v>
      </c>
    </row>
    <row r="713" spans="1:8">
      <c r="A713" s="423" t="str">
        <f t="shared" si="42"/>
        <v>"ЕМКА" АД</v>
      </c>
      <c r="B713" s="423" t="str">
        <f t="shared" si="43"/>
        <v>107001173</v>
      </c>
      <c r="C713" s="427">
        <f t="shared" si="44"/>
        <v>46022</v>
      </c>
      <c r="D713" s="423" t="s">
        <v>595</v>
      </c>
      <c r="E713" s="423">
        <v>9</v>
      </c>
      <c r="F713" s="423" t="s">
        <v>594</v>
      </c>
      <c r="G713" s="423"/>
      <c r="H713" s="423" t="e">
        <f>#REF!</f>
        <v>#REF!</v>
      </c>
    </row>
    <row r="714" spans="1:8">
      <c r="A714" s="423" t="str">
        <f t="shared" si="42"/>
        <v>"ЕМКА" АД</v>
      </c>
      <c r="B714" s="423" t="str">
        <f t="shared" si="43"/>
        <v>107001173</v>
      </c>
      <c r="C714" s="427">
        <f t="shared" si="44"/>
        <v>46022</v>
      </c>
      <c r="D714" s="423" t="s">
        <v>597</v>
      </c>
      <c r="E714" s="423">
        <v>9</v>
      </c>
      <c r="F714" s="423" t="s">
        <v>596</v>
      </c>
      <c r="G714" s="423"/>
      <c r="H714" s="423" t="e">
        <f>#REF!</f>
        <v>#REF!</v>
      </c>
    </row>
    <row r="715" spans="1:8">
      <c r="A715" s="423" t="str">
        <f t="shared" si="42"/>
        <v>"ЕМКА" АД</v>
      </c>
      <c r="B715" s="423" t="str">
        <f t="shared" si="43"/>
        <v>107001173</v>
      </c>
      <c r="C715" s="427">
        <f t="shared" si="44"/>
        <v>46022</v>
      </c>
      <c r="D715" s="423" t="s">
        <v>598</v>
      </c>
      <c r="E715" s="423">
        <v>9</v>
      </c>
      <c r="F715" s="423" t="s">
        <v>585</v>
      </c>
      <c r="G715" s="423"/>
      <c r="H715" s="423" t="e">
        <f>#REF!</f>
        <v>#REF!</v>
      </c>
    </row>
    <row r="716" spans="1:8">
      <c r="A716" s="423" t="str">
        <f t="shared" si="42"/>
        <v>"ЕМКА" АД</v>
      </c>
      <c r="B716" s="423" t="str">
        <f t="shared" si="43"/>
        <v>107001173</v>
      </c>
      <c r="C716" s="427">
        <f t="shared" si="44"/>
        <v>46022</v>
      </c>
      <c r="D716" s="423" t="s">
        <v>599</v>
      </c>
      <c r="E716" s="423">
        <v>9</v>
      </c>
      <c r="F716" s="423" t="s">
        <v>885</v>
      </c>
      <c r="G716" s="423"/>
      <c r="H716" s="423" t="e">
        <f>#REF!</f>
        <v>#REF!</v>
      </c>
    </row>
    <row r="717" spans="1:8">
      <c r="A717" s="423" t="str">
        <f t="shared" ref="A717:A780" si="45">pdeName</f>
        <v>"ЕМКА" АД</v>
      </c>
      <c r="B717" s="423" t="str">
        <f t="shared" ref="B717:B780" si="46">pdeBulstat</f>
        <v>107001173</v>
      </c>
      <c r="C717" s="427">
        <f t="shared" ref="C717:C780" si="47">endDate</f>
        <v>46022</v>
      </c>
      <c r="D717" s="423" t="s">
        <v>602</v>
      </c>
      <c r="E717" s="423">
        <v>9</v>
      </c>
      <c r="F717" s="423" t="s">
        <v>601</v>
      </c>
      <c r="G717" s="423"/>
      <c r="H717" s="423" t="e">
        <f>#REF!</f>
        <v>#REF!</v>
      </c>
    </row>
    <row r="718" spans="1:8">
      <c r="A718" s="423" t="str">
        <f t="shared" si="45"/>
        <v>"ЕМКА" АД</v>
      </c>
      <c r="B718" s="423" t="str">
        <f t="shared" si="46"/>
        <v>107001173</v>
      </c>
      <c r="C718" s="427">
        <f t="shared" si="47"/>
        <v>46022</v>
      </c>
      <c r="D718" s="423" t="s">
        <v>603</v>
      </c>
      <c r="E718" s="423">
        <v>9</v>
      </c>
      <c r="F718" s="423" t="s">
        <v>124</v>
      </c>
      <c r="G718" s="423"/>
      <c r="H718" s="423" t="e">
        <f>#REF!</f>
        <v>#REF!</v>
      </c>
    </row>
    <row r="719" spans="1:8">
      <c r="A719" s="423" t="str">
        <f t="shared" si="45"/>
        <v>"ЕМКА" АД</v>
      </c>
      <c r="B719" s="423" t="str">
        <f t="shared" si="46"/>
        <v>107001173</v>
      </c>
      <c r="C719" s="427">
        <f t="shared" si="47"/>
        <v>46022</v>
      </c>
      <c r="D719" s="423" t="s">
        <v>604</v>
      </c>
      <c r="E719" s="423">
        <v>9</v>
      </c>
      <c r="F719" s="423" t="s">
        <v>126</v>
      </c>
      <c r="G719" s="423"/>
      <c r="H719" s="423" t="e">
        <f>#REF!</f>
        <v>#REF!</v>
      </c>
    </row>
    <row r="720" spans="1:8">
      <c r="A720" s="423" t="str">
        <f t="shared" si="45"/>
        <v>"ЕМКА" АД</v>
      </c>
      <c r="B720" s="423" t="str">
        <f t="shared" si="46"/>
        <v>107001173</v>
      </c>
      <c r="C720" s="427">
        <f t="shared" si="47"/>
        <v>46022</v>
      </c>
      <c r="D720" s="423" t="s">
        <v>605</v>
      </c>
      <c r="E720" s="423">
        <v>9</v>
      </c>
      <c r="F720" s="423" t="s">
        <v>130</v>
      </c>
      <c r="G720" s="423"/>
      <c r="H720" s="423" t="e">
        <f>#REF!</f>
        <v>#REF!</v>
      </c>
    </row>
    <row r="721" spans="1:8">
      <c r="A721" s="423" t="str">
        <f t="shared" si="45"/>
        <v>"ЕМКА" АД</v>
      </c>
      <c r="B721" s="423" t="str">
        <f t="shared" si="46"/>
        <v>107001173</v>
      </c>
      <c r="C721" s="427">
        <f t="shared" si="47"/>
        <v>46022</v>
      </c>
      <c r="D721" s="423" t="s">
        <v>606</v>
      </c>
      <c r="E721" s="423">
        <v>9</v>
      </c>
      <c r="F721" s="423" t="s">
        <v>132</v>
      </c>
      <c r="G721" s="423"/>
      <c r="H721" s="423" t="e">
        <f>#REF!</f>
        <v>#REF!</v>
      </c>
    </row>
    <row r="722" spans="1:8">
      <c r="A722" s="423" t="str">
        <f t="shared" si="45"/>
        <v>"ЕМКА" АД</v>
      </c>
      <c r="B722" s="423" t="str">
        <f t="shared" si="46"/>
        <v>107001173</v>
      </c>
      <c r="C722" s="427">
        <f t="shared" si="47"/>
        <v>46022</v>
      </c>
      <c r="D722" s="423" t="s">
        <v>608</v>
      </c>
      <c r="E722" s="423">
        <v>9</v>
      </c>
      <c r="F722" s="423" t="s">
        <v>607</v>
      </c>
      <c r="G722" s="423"/>
      <c r="H722" s="423" t="e">
        <f>#REF!</f>
        <v>#REF!</v>
      </c>
    </row>
    <row r="723" spans="1:8">
      <c r="A723" s="423" t="str">
        <f t="shared" si="45"/>
        <v>"ЕМКА" АД</v>
      </c>
      <c r="B723" s="423" t="str">
        <f t="shared" si="46"/>
        <v>107001173</v>
      </c>
      <c r="C723" s="427">
        <f t="shared" si="47"/>
        <v>46022</v>
      </c>
      <c r="D723" s="423" t="s">
        <v>609</v>
      </c>
      <c r="E723" s="423">
        <v>9</v>
      </c>
      <c r="F723" s="423" t="s">
        <v>138</v>
      </c>
      <c r="G723" s="423"/>
      <c r="H723" s="423" t="e">
        <f>#REF!</f>
        <v>#REF!</v>
      </c>
    </row>
    <row r="724" spans="1:8">
      <c r="A724" s="423" t="str">
        <f t="shared" si="45"/>
        <v>"ЕМКА" АД</v>
      </c>
      <c r="B724" s="423" t="str">
        <f t="shared" si="46"/>
        <v>107001173</v>
      </c>
      <c r="C724" s="427">
        <f t="shared" si="47"/>
        <v>46022</v>
      </c>
      <c r="D724" s="423" t="s">
        <v>611</v>
      </c>
      <c r="E724" s="423">
        <v>9</v>
      </c>
      <c r="F724" s="423" t="s">
        <v>610</v>
      </c>
      <c r="G724" s="423"/>
      <c r="H724" s="423" t="e">
        <f>#REF!</f>
        <v>#REF!</v>
      </c>
    </row>
    <row r="725" spans="1:8">
      <c r="A725" s="423" t="str">
        <f t="shared" si="45"/>
        <v>"ЕМКА" АД</v>
      </c>
      <c r="B725" s="423" t="str">
        <f t="shared" si="46"/>
        <v>107001173</v>
      </c>
      <c r="C725" s="427">
        <f t="shared" si="47"/>
        <v>46022</v>
      </c>
      <c r="D725" s="423" t="s">
        <v>613</v>
      </c>
      <c r="E725" s="423">
        <v>9</v>
      </c>
      <c r="F725" s="423" t="s">
        <v>612</v>
      </c>
      <c r="G725" s="423"/>
      <c r="H725" s="423" t="e">
        <f>#REF!</f>
        <v>#REF!</v>
      </c>
    </row>
    <row r="726" spans="1:8">
      <c r="A726" s="423" t="str">
        <f t="shared" si="45"/>
        <v>"ЕМКА" АД</v>
      </c>
      <c r="B726" s="423" t="str">
        <f t="shared" si="46"/>
        <v>107001173</v>
      </c>
      <c r="C726" s="427">
        <f t="shared" si="47"/>
        <v>46022</v>
      </c>
      <c r="D726" s="423" t="s">
        <v>615</v>
      </c>
      <c r="E726" s="423">
        <v>9</v>
      </c>
      <c r="F726" s="423" t="s">
        <v>614</v>
      </c>
      <c r="G726" s="423"/>
      <c r="H726" s="423" t="e">
        <f>#REF!</f>
        <v>#REF!</v>
      </c>
    </row>
    <row r="727" spans="1:8">
      <c r="A727" s="423" t="str">
        <f t="shared" si="45"/>
        <v>"ЕМКА" АД</v>
      </c>
      <c r="B727" s="423" t="str">
        <f t="shared" si="46"/>
        <v>107001173</v>
      </c>
      <c r="C727" s="427">
        <f t="shared" si="47"/>
        <v>46022</v>
      </c>
      <c r="D727" s="423" t="s">
        <v>616</v>
      </c>
      <c r="E727" s="423">
        <v>9</v>
      </c>
      <c r="F727" s="423" t="s">
        <v>585</v>
      </c>
      <c r="G727" s="423"/>
      <c r="H727" s="423" t="e">
        <f>#REF!</f>
        <v>#REF!</v>
      </c>
    </row>
    <row r="728" spans="1:8">
      <c r="A728" s="423" t="str">
        <f t="shared" si="45"/>
        <v>"ЕМКА" АД</v>
      </c>
      <c r="B728" s="423" t="str">
        <f t="shared" si="46"/>
        <v>107001173</v>
      </c>
      <c r="C728" s="427">
        <f t="shared" si="47"/>
        <v>46022</v>
      </c>
      <c r="D728" s="423" t="s">
        <v>617</v>
      </c>
      <c r="E728" s="423">
        <v>9</v>
      </c>
      <c r="F728" s="423" t="s">
        <v>600</v>
      </c>
      <c r="G728" s="423"/>
      <c r="H728" s="423" t="e">
        <f>#REF!</f>
        <v>#REF!</v>
      </c>
    </row>
    <row r="729" spans="1:8">
      <c r="A729" s="423" t="str">
        <f t="shared" si="45"/>
        <v>"ЕМКА" АД</v>
      </c>
      <c r="B729" s="423" t="str">
        <f t="shared" si="46"/>
        <v>107001173</v>
      </c>
      <c r="C729" s="427">
        <f t="shared" si="47"/>
        <v>46022</v>
      </c>
      <c r="D729" s="423" t="s">
        <v>619</v>
      </c>
      <c r="E729" s="423">
        <v>9</v>
      </c>
      <c r="F729" s="423" t="s">
        <v>618</v>
      </c>
      <c r="G729" s="423"/>
      <c r="H729" s="423" t="e">
        <f>#REF!</f>
        <v>#REF!</v>
      </c>
    </row>
    <row r="730" spans="1:8">
      <c r="A730" s="423" t="str">
        <f t="shared" si="45"/>
        <v>"ЕМКА" АД</v>
      </c>
      <c r="B730" s="423" t="str">
        <f t="shared" si="46"/>
        <v>107001173</v>
      </c>
      <c r="C730" s="427">
        <f t="shared" si="47"/>
        <v>46022</v>
      </c>
      <c r="D730" s="423" t="s">
        <v>621</v>
      </c>
      <c r="E730" s="423">
        <v>9</v>
      </c>
      <c r="F730" s="423" t="s">
        <v>620</v>
      </c>
      <c r="G730" s="423"/>
      <c r="H730" s="423" t="e">
        <f>#REF!</f>
        <v>#REF!</v>
      </c>
    </row>
    <row r="731" spans="1:8">
      <c r="A731" s="423" t="str">
        <f t="shared" si="45"/>
        <v>"ЕМКА" АД</v>
      </c>
      <c r="B731" s="423" t="str">
        <f t="shared" si="46"/>
        <v>107001173</v>
      </c>
      <c r="C731" s="427">
        <f t="shared" si="47"/>
        <v>46022</v>
      </c>
      <c r="D731" s="423" t="s">
        <v>572</v>
      </c>
      <c r="E731" s="423">
        <v>10</v>
      </c>
      <c r="F731" s="423" t="s">
        <v>571</v>
      </c>
      <c r="G731" s="423"/>
      <c r="H731" s="423" t="e">
        <f>#REF!</f>
        <v>#REF!</v>
      </c>
    </row>
    <row r="732" spans="1:8">
      <c r="A732" s="423" t="str">
        <f t="shared" si="45"/>
        <v>"ЕМКА" АД</v>
      </c>
      <c r="B732" s="423" t="str">
        <f t="shared" si="46"/>
        <v>107001173</v>
      </c>
      <c r="C732" s="427">
        <f t="shared" si="47"/>
        <v>46022</v>
      </c>
      <c r="D732" s="423" t="s">
        <v>574</v>
      </c>
      <c r="E732" s="423">
        <v>10</v>
      </c>
      <c r="F732" s="423" t="s">
        <v>573</v>
      </c>
      <c r="G732" s="423"/>
      <c r="H732" s="423" t="e">
        <f>#REF!</f>
        <v>#REF!</v>
      </c>
    </row>
    <row r="733" spans="1:8">
      <c r="A733" s="423" t="str">
        <f t="shared" si="45"/>
        <v>"ЕМКА" АД</v>
      </c>
      <c r="B733" s="423" t="str">
        <f t="shared" si="46"/>
        <v>107001173</v>
      </c>
      <c r="C733" s="427">
        <f t="shared" si="47"/>
        <v>46022</v>
      </c>
      <c r="D733" s="423" t="s">
        <v>576</v>
      </c>
      <c r="E733" s="423">
        <v>10</v>
      </c>
      <c r="F733" s="423" t="s">
        <v>575</v>
      </c>
      <c r="G733" s="423"/>
      <c r="H733" s="423" t="e">
        <f>#REF!</f>
        <v>#REF!</v>
      </c>
    </row>
    <row r="734" spans="1:8">
      <c r="A734" s="423" t="str">
        <f t="shared" si="45"/>
        <v>"ЕМКА" АД</v>
      </c>
      <c r="B734" s="423" t="str">
        <f t="shared" si="46"/>
        <v>107001173</v>
      </c>
      <c r="C734" s="427">
        <f t="shared" si="47"/>
        <v>46022</v>
      </c>
      <c r="D734" s="423" t="s">
        <v>578</v>
      </c>
      <c r="E734" s="423">
        <v>10</v>
      </c>
      <c r="F734" s="423" t="s">
        <v>577</v>
      </c>
      <c r="G734" s="423"/>
      <c r="H734" s="423" t="e">
        <f>#REF!</f>
        <v>#REF!</v>
      </c>
    </row>
    <row r="735" spans="1:8">
      <c r="A735" s="423" t="str">
        <f t="shared" si="45"/>
        <v>"ЕМКА" АД</v>
      </c>
      <c r="B735" s="423" t="str">
        <f t="shared" si="46"/>
        <v>107001173</v>
      </c>
      <c r="C735" s="427">
        <f t="shared" si="47"/>
        <v>46022</v>
      </c>
      <c r="D735" s="423" t="s">
        <v>580</v>
      </c>
      <c r="E735" s="423">
        <v>10</v>
      </c>
      <c r="F735" s="423" t="s">
        <v>579</v>
      </c>
      <c r="G735" s="423"/>
      <c r="H735" s="423" t="e">
        <f>#REF!</f>
        <v>#REF!</v>
      </c>
    </row>
    <row r="736" spans="1:8">
      <c r="A736" s="423" t="str">
        <f t="shared" si="45"/>
        <v>"ЕМКА" АД</v>
      </c>
      <c r="B736" s="423" t="str">
        <f t="shared" si="46"/>
        <v>107001173</v>
      </c>
      <c r="C736" s="427">
        <f t="shared" si="47"/>
        <v>46022</v>
      </c>
      <c r="D736" s="423" t="s">
        <v>582</v>
      </c>
      <c r="E736" s="423">
        <v>10</v>
      </c>
      <c r="F736" s="423" t="s">
        <v>581</v>
      </c>
      <c r="G736" s="423"/>
      <c r="H736" s="423" t="e">
        <f>#REF!</f>
        <v>#REF!</v>
      </c>
    </row>
    <row r="737" spans="1:8">
      <c r="A737" s="423" t="str">
        <f t="shared" si="45"/>
        <v>"ЕМКА" АД</v>
      </c>
      <c r="B737" s="423" t="str">
        <f t="shared" si="46"/>
        <v>107001173</v>
      </c>
      <c r="C737" s="427">
        <f t="shared" si="47"/>
        <v>46022</v>
      </c>
      <c r="D737" s="423" t="s">
        <v>584</v>
      </c>
      <c r="E737" s="423">
        <v>10</v>
      </c>
      <c r="F737" s="423" t="s">
        <v>583</v>
      </c>
      <c r="G737" s="423"/>
      <c r="H737" s="423" t="e">
        <f>#REF!</f>
        <v>#REF!</v>
      </c>
    </row>
    <row r="738" spans="1:8">
      <c r="A738" s="423" t="str">
        <f t="shared" si="45"/>
        <v>"ЕМКА" АД</v>
      </c>
      <c r="B738" s="423" t="str">
        <f t="shared" si="46"/>
        <v>107001173</v>
      </c>
      <c r="C738" s="427">
        <f t="shared" si="47"/>
        <v>46022</v>
      </c>
      <c r="D738" s="423" t="s">
        <v>586</v>
      </c>
      <c r="E738" s="423">
        <v>10</v>
      </c>
      <c r="F738" s="423" t="s">
        <v>585</v>
      </c>
      <c r="G738" s="423"/>
      <c r="H738" s="423" t="e">
        <f>#REF!</f>
        <v>#REF!</v>
      </c>
    </row>
    <row r="739" spans="1:8">
      <c r="A739" s="423" t="str">
        <f t="shared" si="45"/>
        <v>"ЕМКА" АД</v>
      </c>
      <c r="B739" s="423" t="str">
        <f t="shared" si="46"/>
        <v>107001173</v>
      </c>
      <c r="C739" s="427">
        <f t="shared" si="47"/>
        <v>46022</v>
      </c>
      <c r="D739" s="423" t="s">
        <v>587</v>
      </c>
      <c r="E739" s="423">
        <v>10</v>
      </c>
      <c r="F739" s="423" t="s">
        <v>570</v>
      </c>
      <c r="G739" s="423"/>
      <c r="H739" s="423" t="e">
        <f>#REF!</f>
        <v>#REF!</v>
      </c>
    </row>
    <row r="740" spans="1:8">
      <c r="A740" s="423" t="str">
        <f t="shared" si="45"/>
        <v>"ЕМКА" АД</v>
      </c>
      <c r="B740" s="423" t="str">
        <f t="shared" si="46"/>
        <v>107001173</v>
      </c>
      <c r="C740" s="427">
        <f t="shared" si="47"/>
        <v>46022</v>
      </c>
      <c r="D740" s="423" t="s">
        <v>589</v>
      </c>
      <c r="E740" s="423">
        <v>10</v>
      </c>
      <c r="F740" s="423" t="s">
        <v>588</v>
      </c>
      <c r="G740" s="423"/>
      <c r="H740" s="423" t="e">
        <f>#REF!</f>
        <v>#REF!</v>
      </c>
    </row>
    <row r="741" spans="1:8">
      <c r="A741" s="423" t="str">
        <f t="shared" si="45"/>
        <v>"ЕМКА" АД</v>
      </c>
      <c r="B741" s="423" t="str">
        <f t="shared" si="46"/>
        <v>107001173</v>
      </c>
      <c r="C741" s="427">
        <f t="shared" si="47"/>
        <v>46022</v>
      </c>
      <c r="D741" s="423" t="s">
        <v>591</v>
      </c>
      <c r="E741" s="423">
        <v>10</v>
      </c>
      <c r="F741" s="423" t="s">
        <v>590</v>
      </c>
      <c r="G741" s="423"/>
      <c r="H741" s="423" t="e">
        <f>#REF!</f>
        <v>#REF!</v>
      </c>
    </row>
    <row r="742" spans="1:8">
      <c r="A742" s="423" t="str">
        <f t="shared" si="45"/>
        <v>"ЕМКА" АД</v>
      </c>
      <c r="B742" s="423" t="str">
        <f t="shared" si="46"/>
        <v>107001173</v>
      </c>
      <c r="C742" s="427">
        <f t="shared" si="47"/>
        <v>46022</v>
      </c>
      <c r="D742" s="423" t="s">
        <v>593</v>
      </c>
      <c r="E742" s="423">
        <v>10</v>
      </c>
      <c r="F742" s="423" t="s">
        <v>592</v>
      </c>
      <c r="G742" s="423"/>
      <c r="H742" s="423" t="e">
        <f>#REF!</f>
        <v>#REF!</v>
      </c>
    </row>
    <row r="743" spans="1:8">
      <c r="A743" s="423" t="str">
        <f t="shared" si="45"/>
        <v>"ЕМКА" АД</v>
      </c>
      <c r="B743" s="423" t="str">
        <f t="shared" si="46"/>
        <v>107001173</v>
      </c>
      <c r="C743" s="427">
        <f t="shared" si="47"/>
        <v>46022</v>
      </c>
      <c r="D743" s="423" t="s">
        <v>595</v>
      </c>
      <c r="E743" s="423">
        <v>10</v>
      </c>
      <c r="F743" s="423" t="s">
        <v>594</v>
      </c>
      <c r="G743" s="423"/>
      <c r="H743" s="423" t="e">
        <f>#REF!</f>
        <v>#REF!</v>
      </c>
    </row>
    <row r="744" spans="1:8">
      <c r="A744" s="423" t="str">
        <f t="shared" si="45"/>
        <v>"ЕМКА" АД</v>
      </c>
      <c r="B744" s="423" t="str">
        <f t="shared" si="46"/>
        <v>107001173</v>
      </c>
      <c r="C744" s="427">
        <f t="shared" si="47"/>
        <v>46022</v>
      </c>
      <c r="D744" s="423" t="s">
        <v>597</v>
      </c>
      <c r="E744" s="423">
        <v>10</v>
      </c>
      <c r="F744" s="423" t="s">
        <v>596</v>
      </c>
      <c r="G744" s="423"/>
      <c r="H744" s="423" t="e">
        <f>#REF!</f>
        <v>#REF!</v>
      </c>
    </row>
    <row r="745" spans="1:8">
      <c r="A745" s="423" t="str">
        <f t="shared" si="45"/>
        <v>"ЕМКА" АД</v>
      </c>
      <c r="B745" s="423" t="str">
        <f t="shared" si="46"/>
        <v>107001173</v>
      </c>
      <c r="C745" s="427">
        <f t="shared" si="47"/>
        <v>46022</v>
      </c>
      <c r="D745" s="423" t="s">
        <v>598</v>
      </c>
      <c r="E745" s="423">
        <v>10</v>
      </c>
      <c r="F745" s="423" t="s">
        <v>585</v>
      </c>
      <c r="G745" s="423"/>
      <c r="H745" s="423" t="e">
        <f>#REF!</f>
        <v>#REF!</v>
      </c>
    </row>
    <row r="746" spans="1:8">
      <c r="A746" s="423" t="str">
        <f t="shared" si="45"/>
        <v>"ЕМКА" АД</v>
      </c>
      <c r="B746" s="423" t="str">
        <f t="shared" si="46"/>
        <v>107001173</v>
      </c>
      <c r="C746" s="427">
        <f t="shared" si="47"/>
        <v>46022</v>
      </c>
      <c r="D746" s="423" t="s">
        <v>599</v>
      </c>
      <c r="E746" s="423">
        <v>10</v>
      </c>
      <c r="F746" s="423" t="s">
        <v>885</v>
      </c>
      <c r="G746" s="423"/>
      <c r="H746" s="423" t="e">
        <f>#REF!</f>
        <v>#REF!</v>
      </c>
    </row>
    <row r="747" spans="1:8">
      <c r="A747" s="423" t="str">
        <f t="shared" si="45"/>
        <v>"ЕМКА" АД</v>
      </c>
      <c r="B747" s="423" t="str">
        <f t="shared" si="46"/>
        <v>107001173</v>
      </c>
      <c r="C747" s="427">
        <f t="shared" si="47"/>
        <v>46022</v>
      </c>
      <c r="D747" s="423" t="s">
        <v>602</v>
      </c>
      <c r="E747" s="423">
        <v>10</v>
      </c>
      <c r="F747" s="423" t="s">
        <v>601</v>
      </c>
      <c r="G747" s="423"/>
      <c r="H747" s="423" t="e">
        <f>#REF!</f>
        <v>#REF!</v>
      </c>
    </row>
    <row r="748" spans="1:8">
      <c r="A748" s="423" t="str">
        <f t="shared" si="45"/>
        <v>"ЕМКА" АД</v>
      </c>
      <c r="B748" s="423" t="str">
        <f t="shared" si="46"/>
        <v>107001173</v>
      </c>
      <c r="C748" s="427">
        <f t="shared" si="47"/>
        <v>46022</v>
      </c>
      <c r="D748" s="423" t="s">
        <v>603</v>
      </c>
      <c r="E748" s="423">
        <v>10</v>
      </c>
      <c r="F748" s="423" t="s">
        <v>124</v>
      </c>
      <c r="G748" s="423"/>
      <c r="H748" s="423" t="e">
        <f>#REF!</f>
        <v>#REF!</v>
      </c>
    </row>
    <row r="749" spans="1:8">
      <c r="A749" s="423" t="str">
        <f t="shared" si="45"/>
        <v>"ЕМКА" АД</v>
      </c>
      <c r="B749" s="423" t="str">
        <f t="shared" si="46"/>
        <v>107001173</v>
      </c>
      <c r="C749" s="427">
        <f t="shared" si="47"/>
        <v>46022</v>
      </c>
      <c r="D749" s="423" t="s">
        <v>604</v>
      </c>
      <c r="E749" s="423">
        <v>10</v>
      </c>
      <c r="F749" s="423" t="s">
        <v>126</v>
      </c>
      <c r="G749" s="423"/>
      <c r="H749" s="423" t="e">
        <f>#REF!</f>
        <v>#REF!</v>
      </c>
    </row>
    <row r="750" spans="1:8">
      <c r="A750" s="423" t="str">
        <f t="shared" si="45"/>
        <v>"ЕМКА" АД</v>
      </c>
      <c r="B750" s="423" t="str">
        <f t="shared" si="46"/>
        <v>107001173</v>
      </c>
      <c r="C750" s="427">
        <f t="shared" si="47"/>
        <v>46022</v>
      </c>
      <c r="D750" s="423" t="s">
        <v>605</v>
      </c>
      <c r="E750" s="423">
        <v>10</v>
      </c>
      <c r="F750" s="423" t="s">
        <v>130</v>
      </c>
      <c r="G750" s="423"/>
      <c r="H750" s="423" t="e">
        <f>#REF!</f>
        <v>#REF!</v>
      </c>
    </row>
    <row r="751" spans="1:8">
      <c r="A751" s="423" t="str">
        <f t="shared" si="45"/>
        <v>"ЕМКА" АД</v>
      </c>
      <c r="B751" s="423" t="str">
        <f t="shared" si="46"/>
        <v>107001173</v>
      </c>
      <c r="C751" s="427">
        <f t="shared" si="47"/>
        <v>46022</v>
      </c>
      <c r="D751" s="423" t="s">
        <v>606</v>
      </c>
      <c r="E751" s="423">
        <v>10</v>
      </c>
      <c r="F751" s="423" t="s">
        <v>132</v>
      </c>
      <c r="G751" s="423"/>
      <c r="H751" s="423" t="e">
        <f>#REF!</f>
        <v>#REF!</v>
      </c>
    </row>
    <row r="752" spans="1:8">
      <c r="A752" s="423" t="str">
        <f t="shared" si="45"/>
        <v>"ЕМКА" АД</v>
      </c>
      <c r="B752" s="423" t="str">
        <f t="shared" si="46"/>
        <v>107001173</v>
      </c>
      <c r="C752" s="427">
        <f t="shared" si="47"/>
        <v>46022</v>
      </c>
      <c r="D752" s="423" t="s">
        <v>608</v>
      </c>
      <c r="E752" s="423">
        <v>10</v>
      </c>
      <c r="F752" s="423" t="s">
        <v>607</v>
      </c>
      <c r="G752" s="423"/>
      <c r="H752" s="423" t="e">
        <f>#REF!</f>
        <v>#REF!</v>
      </c>
    </row>
    <row r="753" spans="1:8">
      <c r="A753" s="423" t="str">
        <f t="shared" si="45"/>
        <v>"ЕМКА" АД</v>
      </c>
      <c r="B753" s="423" t="str">
        <f t="shared" si="46"/>
        <v>107001173</v>
      </c>
      <c r="C753" s="427">
        <f t="shared" si="47"/>
        <v>46022</v>
      </c>
      <c r="D753" s="423" t="s">
        <v>609</v>
      </c>
      <c r="E753" s="423">
        <v>10</v>
      </c>
      <c r="F753" s="423" t="s">
        <v>138</v>
      </c>
      <c r="G753" s="423"/>
      <c r="H753" s="423" t="e">
        <f>#REF!</f>
        <v>#REF!</v>
      </c>
    </row>
    <row r="754" spans="1:8">
      <c r="A754" s="423" t="str">
        <f t="shared" si="45"/>
        <v>"ЕМКА" АД</v>
      </c>
      <c r="B754" s="423" t="str">
        <f t="shared" si="46"/>
        <v>107001173</v>
      </c>
      <c r="C754" s="427">
        <f t="shared" si="47"/>
        <v>46022</v>
      </c>
      <c r="D754" s="423" t="s">
        <v>611</v>
      </c>
      <c r="E754" s="423">
        <v>10</v>
      </c>
      <c r="F754" s="423" t="s">
        <v>610</v>
      </c>
      <c r="G754" s="423"/>
      <c r="H754" s="423" t="e">
        <f>#REF!</f>
        <v>#REF!</v>
      </c>
    </row>
    <row r="755" spans="1:8">
      <c r="A755" s="423" t="str">
        <f t="shared" si="45"/>
        <v>"ЕМКА" АД</v>
      </c>
      <c r="B755" s="423" t="str">
        <f t="shared" si="46"/>
        <v>107001173</v>
      </c>
      <c r="C755" s="427">
        <f t="shared" si="47"/>
        <v>46022</v>
      </c>
      <c r="D755" s="423" t="s">
        <v>613</v>
      </c>
      <c r="E755" s="423">
        <v>10</v>
      </c>
      <c r="F755" s="423" t="s">
        <v>612</v>
      </c>
      <c r="G755" s="423"/>
      <c r="H755" s="423" t="e">
        <f>#REF!</f>
        <v>#REF!</v>
      </c>
    </row>
    <row r="756" spans="1:8">
      <c r="A756" s="423" t="str">
        <f t="shared" si="45"/>
        <v>"ЕМКА" АД</v>
      </c>
      <c r="B756" s="423" t="str">
        <f t="shared" si="46"/>
        <v>107001173</v>
      </c>
      <c r="C756" s="427">
        <f t="shared" si="47"/>
        <v>46022</v>
      </c>
      <c r="D756" s="423" t="s">
        <v>615</v>
      </c>
      <c r="E756" s="423">
        <v>10</v>
      </c>
      <c r="F756" s="423" t="s">
        <v>614</v>
      </c>
      <c r="G756" s="423"/>
      <c r="H756" s="423" t="e">
        <f>#REF!</f>
        <v>#REF!</v>
      </c>
    </row>
    <row r="757" spans="1:8">
      <c r="A757" s="423" t="str">
        <f t="shared" si="45"/>
        <v>"ЕМКА" АД</v>
      </c>
      <c r="B757" s="423" t="str">
        <f t="shared" si="46"/>
        <v>107001173</v>
      </c>
      <c r="C757" s="427">
        <f t="shared" si="47"/>
        <v>46022</v>
      </c>
      <c r="D757" s="423" t="s">
        <v>616</v>
      </c>
      <c r="E757" s="423">
        <v>10</v>
      </c>
      <c r="F757" s="423" t="s">
        <v>585</v>
      </c>
      <c r="G757" s="423"/>
      <c r="H757" s="423" t="e">
        <f>#REF!</f>
        <v>#REF!</v>
      </c>
    </row>
    <row r="758" spans="1:8">
      <c r="A758" s="423" t="str">
        <f t="shared" si="45"/>
        <v>"ЕМКА" АД</v>
      </c>
      <c r="B758" s="423" t="str">
        <f t="shared" si="46"/>
        <v>107001173</v>
      </c>
      <c r="C758" s="427">
        <f t="shared" si="47"/>
        <v>46022</v>
      </c>
      <c r="D758" s="423" t="s">
        <v>617</v>
      </c>
      <c r="E758" s="423">
        <v>10</v>
      </c>
      <c r="F758" s="423" t="s">
        <v>600</v>
      </c>
      <c r="G758" s="423"/>
      <c r="H758" s="423" t="e">
        <f>#REF!</f>
        <v>#REF!</v>
      </c>
    </row>
    <row r="759" spans="1:8">
      <c r="A759" s="423" t="str">
        <f t="shared" si="45"/>
        <v>"ЕМКА" АД</v>
      </c>
      <c r="B759" s="423" t="str">
        <f t="shared" si="46"/>
        <v>107001173</v>
      </c>
      <c r="C759" s="427">
        <f t="shared" si="47"/>
        <v>46022</v>
      </c>
      <c r="D759" s="423" t="s">
        <v>619</v>
      </c>
      <c r="E759" s="423">
        <v>10</v>
      </c>
      <c r="F759" s="423" t="s">
        <v>618</v>
      </c>
      <c r="G759" s="423"/>
      <c r="H759" s="423" t="e">
        <f>#REF!</f>
        <v>#REF!</v>
      </c>
    </row>
    <row r="760" spans="1:8">
      <c r="A760" s="423" t="str">
        <f t="shared" si="45"/>
        <v>"ЕМКА" АД</v>
      </c>
      <c r="B760" s="423" t="str">
        <f t="shared" si="46"/>
        <v>107001173</v>
      </c>
      <c r="C760" s="427">
        <f t="shared" si="47"/>
        <v>46022</v>
      </c>
      <c r="D760" s="423" t="s">
        <v>621</v>
      </c>
      <c r="E760" s="423">
        <v>10</v>
      </c>
      <c r="F760" s="423" t="s">
        <v>620</v>
      </c>
      <c r="G760" s="423"/>
      <c r="H760" s="423" t="e">
        <f>#REF!</f>
        <v>#REF!</v>
      </c>
    </row>
    <row r="761" spans="1:8">
      <c r="A761" s="423" t="str">
        <f t="shared" si="45"/>
        <v>"ЕМКА" АД</v>
      </c>
      <c r="B761" s="423" t="str">
        <f t="shared" si="46"/>
        <v>107001173</v>
      </c>
      <c r="C761" s="427">
        <f t="shared" si="47"/>
        <v>46022</v>
      </c>
      <c r="D761" s="423" t="s">
        <v>572</v>
      </c>
      <c r="E761" s="423">
        <v>11</v>
      </c>
      <c r="F761" s="423" t="s">
        <v>571</v>
      </c>
      <c r="G761" s="423"/>
      <c r="H761" s="423" t="e">
        <f>#REF!</f>
        <v>#REF!</v>
      </c>
    </row>
    <row r="762" spans="1:8">
      <c r="A762" s="423" t="str">
        <f t="shared" si="45"/>
        <v>"ЕМКА" АД</v>
      </c>
      <c r="B762" s="423" t="str">
        <f t="shared" si="46"/>
        <v>107001173</v>
      </c>
      <c r="C762" s="427">
        <f t="shared" si="47"/>
        <v>46022</v>
      </c>
      <c r="D762" s="423" t="s">
        <v>574</v>
      </c>
      <c r="E762" s="423">
        <v>11</v>
      </c>
      <c r="F762" s="423" t="s">
        <v>573</v>
      </c>
      <c r="G762" s="423"/>
      <c r="H762" s="423" t="e">
        <f>#REF!</f>
        <v>#REF!</v>
      </c>
    </row>
    <row r="763" spans="1:8">
      <c r="A763" s="423" t="str">
        <f t="shared" si="45"/>
        <v>"ЕМКА" АД</v>
      </c>
      <c r="B763" s="423" t="str">
        <f t="shared" si="46"/>
        <v>107001173</v>
      </c>
      <c r="C763" s="427">
        <f t="shared" si="47"/>
        <v>46022</v>
      </c>
      <c r="D763" s="423" t="s">
        <v>576</v>
      </c>
      <c r="E763" s="423">
        <v>11</v>
      </c>
      <c r="F763" s="423" t="s">
        <v>575</v>
      </c>
      <c r="G763" s="423"/>
      <c r="H763" s="423" t="e">
        <f>#REF!</f>
        <v>#REF!</v>
      </c>
    </row>
    <row r="764" spans="1:8">
      <c r="A764" s="423" t="str">
        <f t="shared" si="45"/>
        <v>"ЕМКА" АД</v>
      </c>
      <c r="B764" s="423" t="str">
        <f t="shared" si="46"/>
        <v>107001173</v>
      </c>
      <c r="C764" s="427">
        <f t="shared" si="47"/>
        <v>46022</v>
      </c>
      <c r="D764" s="423" t="s">
        <v>578</v>
      </c>
      <c r="E764" s="423">
        <v>11</v>
      </c>
      <c r="F764" s="423" t="s">
        <v>577</v>
      </c>
      <c r="G764" s="423"/>
      <c r="H764" s="423" t="e">
        <f>#REF!</f>
        <v>#REF!</v>
      </c>
    </row>
    <row r="765" spans="1:8">
      <c r="A765" s="423" t="str">
        <f t="shared" si="45"/>
        <v>"ЕМКА" АД</v>
      </c>
      <c r="B765" s="423" t="str">
        <f t="shared" si="46"/>
        <v>107001173</v>
      </c>
      <c r="C765" s="427">
        <f t="shared" si="47"/>
        <v>46022</v>
      </c>
      <c r="D765" s="423" t="s">
        <v>580</v>
      </c>
      <c r="E765" s="423">
        <v>11</v>
      </c>
      <c r="F765" s="423" t="s">
        <v>579</v>
      </c>
      <c r="G765" s="423"/>
      <c r="H765" s="423" t="e">
        <f>#REF!</f>
        <v>#REF!</v>
      </c>
    </row>
    <row r="766" spans="1:8">
      <c r="A766" s="423" t="str">
        <f t="shared" si="45"/>
        <v>"ЕМКА" АД</v>
      </c>
      <c r="B766" s="423" t="str">
        <f t="shared" si="46"/>
        <v>107001173</v>
      </c>
      <c r="C766" s="427">
        <f t="shared" si="47"/>
        <v>46022</v>
      </c>
      <c r="D766" s="423" t="s">
        <v>582</v>
      </c>
      <c r="E766" s="423">
        <v>11</v>
      </c>
      <c r="F766" s="423" t="s">
        <v>581</v>
      </c>
      <c r="G766" s="423"/>
      <c r="H766" s="423" t="e">
        <f>#REF!</f>
        <v>#REF!</v>
      </c>
    </row>
    <row r="767" spans="1:8">
      <c r="A767" s="423" t="str">
        <f t="shared" si="45"/>
        <v>"ЕМКА" АД</v>
      </c>
      <c r="B767" s="423" t="str">
        <f t="shared" si="46"/>
        <v>107001173</v>
      </c>
      <c r="C767" s="427">
        <f t="shared" si="47"/>
        <v>46022</v>
      </c>
      <c r="D767" s="423" t="s">
        <v>584</v>
      </c>
      <c r="E767" s="423">
        <v>11</v>
      </c>
      <c r="F767" s="423" t="s">
        <v>583</v>
      </c>
      <c r="G767" s="423"/>
      <c r="H767" s="423" t="e">
        <f>#REF!</f>
        <v>#REF!</v>
      </c>
    </row>
    <row r="768" spans="1:8">
      <c r="A768" s="423" t="str">
        <f t="shared" si="45"/>
        <v>"ЕМКА" АД</v>
      </c>
      <c r="B768" s="423" t="str">
        <f t="shared" si="46"/>
        <v>107001173</v>
      </c>
      <c r="C768" s="427">
        <f t="shared" si="47"/>
        <v>46022</v>
      </c>
      <c r="D768" s="423" t="s">
        <v>586</v>
      </c>
      <c r="E768" s="423">
        <v>11</v>
      </c>
      <c r="F768" s="423" t="s">
        <v>585</v>
      </c>
      <c r="G768" s="423"/>
      <c r="H768" s="423" t="e">
        <f>#REF!</f>
        <v>#REF!</v>
      </c>
    </row>
    <row r="769" spans="1:8">
      <c r="A769" s="423" t="str">
        <f t="shared" si="45"/>
        <v>"ЕМКА" АД</v>
      </c>
      <c r="B769" s="423" t="str">
        <f t="shared" si="46"/>
        <v>107001173</v>
      </c>
      <c r="C769" s="427">
        <f t="shared" si="47"/>
        <v>46022</v>
      </c>
      <c r="D769" s="423" t="s">
        <v>587</v>
      </c>
      <c r="E769" s="423">
        <v>11</v>
      </c>
      <c r="F769" s="423" t="s">
        <v>570</v>
      </c>
      <c r="G769" s="423"/>
      <c r="H769" s="423" t="e">
        <f>#REF!</f>
        <v>#REF!</v>
      </c>
    </row>
    <row r="770" spans="1:8">
      <c r="A770" s="423" t="str">
        <f t="shared" si="45"/>
        <v>"ЕМКА" АД</v>
      </c>
      <c r="B770" s="423" t="str">
        <f t="shared" si="46"/>
        <v>107001173</v>
      </c>
      <c r="C770" s="427">
        <f t="shared" si="47"/>
        <v>46022</v>
      </c>
      <c r="D770" s="423" t="s">
        <v>589</v>
      </c>
      <c r="E770" s="423">
        <v>11</v>
      </c>
      <c r="F770" s="423" t="s">
        <v>588</v>
      </c>
      <c r="G770" s="423"/>
      <c r="H770" s="423" t="e">
        <f>#REF!</f>
        <v>#REF!</v>
      </c>
    </row>
    <row r="771" spans="1:8">
      <c r="A771" s="423" t="str">
        <f t="shared" si="45"/>
        <v>"ЕМКА" АД</v>
      </c>
      <c r="B771" s="423" t="str">
        <f t="shared" si="46"/>
        <v>107001173</v>
      </c>
      <c r="C771" s="427">
        <f t="shared" si="47"/>
        <v>46022</v>
      </c>
      <c r="D771" s="423" t="s">
        <v>591</v>
      </c>
      <c r="E771" s="423">
        <v>11</v>
      </c>
      <c r="F771" s="423" t="s">
        <v>590</v>
      </c>
      <c r="G771" s="423"/>
      <c r="H771" s="423" t="e">
        <f>#REF!</f>
        <v>#REF!</v>
      </c>
    </row>
    <row r="772" spans="1:8">
      <c r="A772" s="423" t="str">
        <f t="shared" si="45"/>
        <v>"ЕМКА" АД</v>
      </c>
      <c r="B772" s="423" t="str">
        <f t="shared" si="46"/>
        <v>107001173</v>
      </c>
      <c r="C772" s="427">
        <f t="shared" si="47"/>
        <v>46022</v>
      </c>
      <c r="D772" s="423" t="s">
        <v>593</v>
      </c>
      <c r="E772" s="423">
        <v>11</v>
      </c>
      <c r="F772" s="423" t="s">
        <v>592</v>
      </c>
      <c r="G772" s="423"/>
      <c r="H772" s="423" t="e">
        <f>#REF!</f>
        <v>#REF!</v>
      </c>
    </row>
    <row r="773" spans="1:8">
      <c r="A773" s="423" t="str">
        <f t="shared" si="45"/>
        <v>"ЕМКА" АД</v>
      </c>
      <c r="B773" s="423" t="str">
        <f t="shared" si="46"/>
        <v>107001173</v>
      </c>
      <c r="C773" s="427">
        <f t="shared" si="47"/>
        <v>46022</v>
      </c>
      <c r="D773" s="423" t="s">
        <v>595</v>
      </c>
      <c r="E773" s="423">
        <v>11</v>
      </c>
      <c r="F773" s="423" t="s">
        <v>594</v>
      </c>
      <c r="G773" s="423"/>
      <c r="H773" s="423" t="e">
        <f>#REF!</f>
        <v>#REF!</v>
      </c>
    </row>
    <row r="774" spans="1:8">
      <c r="A774" s="423" t="str">
        <f t="shared" si="45"/>
        <v>"ЕМКА" АД</v>
      </c>
      <c r="B774" s="423" t="str">
        <f t="shared" si="46"/>
        <v>107001173</v>
      </c>
      <c r="C774" s="427">
        <f t="shared" si="47"/>
        <v>46022</v>
      </c>
      <c r="D774" s="423" t="s">
        <v>597</v>
      </c>
      <c r="E774" s="423">
        <v>11</v>
      </c>
      <c r="F774" s="423" t="s">
        <v>596</v>
      </c>
      <c r="G774" s="423"/>
      <c r="H774" s="423" t="e">
        <f>#REF!</f>
        <v>#REF!</v>
      </c>
    </row>
    <row r="775" spans="1:8">
      <c r="A775" s="423" t="str">
        <f t="shared" si="45"/>
        <v>"ЕМКА" АД</v>
      </c>
      <c r="B775" s="423" t="str">
        <f t="shared" si="46"/>
        <v>107001173</v>
      </c>
      <c r="C775" s="427">
        <f t="shared" si="47"/>
        <v>46022</v>
      </c>
      <c r="D775" s="423" t="s">
        <v>598</v>
      </c>
      <c r="E775" s="423">
        <v>11</v>
      </c>
      <c r="F775" s="423" t="s">
        <v>585</v>
      </c>
      <c r="G775" s="423"/>
      <c r="H775" s="423" t="e">
        <f>#REF!</f>
        <v>#REF!</v>
      </c>
    </row>
    <row r="776" spans="1:8">
      <c r="A776" s="423" t="str">
        <f t="shared" si="45"/>
        <v>"ЕМКА" АД</v>
      </c>
      <c r="B776" s="423" t="str">
        <f t="shared" si="46"/>
        <v>107001173</v>
      </c>
      <c r="C776" s="427">
        <f t="shared" si="47"/>
        <v>46022</v>
      </c>
      <c r="D776" s="423" t="s">
        <v>599</v>
      </c>
      <c r="E776" s="423">
        <v>11</v>
      </c>
      <c r="F776" s="423" t="s">
        <v>885</v>
      </c>
      <c r="G776" s="423"/>
      <c r="H776" s="423" t="e">
        <f>#REF!</f>
        <v>#REF!</v>
      </c>
    </row>
    <row r="777" spans="1:8">
      <c r="A777" s="423" t="str">
        <f t="shared" si="45"/>
        <v>"ЕМКА" АД</v>
      </c>
      <c r="B777" s="423" t="str">
        <f t="shared" si="46"/>
        <v>107001173</v>
      </c>
      <c r="C777" s="427">
        <f t="shared" si="47"/>
        <v>46022</v>
      </c>
      <c r="D777" s="423" t="s">
        <v>602</v>
      </c>
      <c r="E777" s="423">
        <v>11</v>
      </c>
      <c r="F777" s="423" t="s">
        <v>601</v>
      </c>
      <c r="G777" s="423"/>
      <c r="H777" s="423" t="e">
        <f>#REF!</f>
        <v>#REF!</v>
      </c>
    </row>
    <row r="778" spans="1:8">
      <c r="A778" s="423" t="str">
        <f t="shared" si="45"/>
        <v>"ЕМКА" АД</v>
      </c>
      <c r="B778" s="423" t="str">
        <f t="shared" si="46"/>
        <v>107001173</v>
      </c>
      <c r="C778" s="427">
        <f t="shared" si="47"/>
        <v>46022</v>
      </c>
      <c r="D778" s="423" t="s">
        <v>603</v>
      </c>
      <c r="E778" s="423">
        <v>11</v>
      </c>
      <c r="F778" s="423" t="s">
        <v>124</v>
      </c>
      <c r="G778" s="423"/>
      <c r="H778" s="423" t="e">
        <f>#REF!</f>
        <v>#REF!</v>
      </c>
    </row>
    <row r="779" spans="1:8">
      <c r="A779" s="423" t="str">
        <f t="shared" si="45"/>
        <v>"ЕМКА" АД</v>
      </c>
      <c r="B779" s="423" t="str">
        <f t="shared" si="46"/>
        <v>107001173</v>
      </c>
      <c r="C779" s="427">
        <f t="shared" si="47"/>
        <v>46022</v>
      </c>
      <c r="D779" s="423" t="s">
        <v>604</v>
      </c>
      <c r="E779" s="423">
        <v>11</v>
      </c>
      <c r="F779" s="423" t="s">
        <v>126</v>
      </c>
      <c r="G779" s="423"/>
      <c r="H779" s="423" t="e">
        <f>#REF!</f>
        <v>#REF!</v>
      </c>
    </row>
    <row r="780" spans="1:8">
      <c r="A780" s="423" t="str">
        <f t="shared" si="45"/>
        <v>"ЕМКА" АД</v>
      </c>
      <c r="B780" s="423" t="str">
        <f t="shared" si="46"/>
        <v>107001173</v>
      </c>
      <c r="C780" s="427">
        <f t="shared" si="47"/>
        <v>46022</v>
      </c>
      <c r="D780" s="423" t="s">
        <v>605</v>
      </c>
      <c r="E780" s="423">
        <v>11</v>
      </c>
      <c r="F780" s="423" t="s">
        <v>130</v>
      </c>
      <c r="G780" s="423"/>
      <c r="H780" s="423" t="e">
        <f>#REF!</f>
        <v>#REF!</v>
      </c>
    </row>
    <row r="781" spans="1:8">
      <c r="A781" s="423" t="str">
        <f t="shared" ref="A781:A844" si="48">pdeName</f>
        <v>"ЕМКА" АД</v>
      </c>
      <c r="B781" s="423" t="str">
        <f t="shared" ref="B781:B844" si="49">pdeBulstat</f>
        <v>107001173</v>
      </c>
      <c r="C781" s="427">
        <f t="shared" ref="C781:C844" si="50">endDate</f>
        <v>46022</v>
      </c>
      <c r="D781" s="423" t="s">
        <v>606</v>
      </c>
      <c r="E781" s="423">
        <v>11</v>
      </c>
      <c r="F781" s="423" t="s">
        <v>132</v>
      </c>
      <c r="G781" s="423"/>
      <c r="H781" s="423" t="e">
        <f>#REF!</f>
        <v>#REF!</v>
      </c>
    </row>
    <row r="782" spans="1:8">
      <c r="A782" s="423" t="str">
        <f t="shared" si="48"/>
        <v>"ЕМКА" АД</v>
      </c>
      <c r="B782" s="423" t="str">
        <f t="shared" si="49"/>
        <v>107001173</v>
      </c>
      <c r="C782" s="427">
        <f t="shared" si="50"/>
        <v>46022</v>
      </c>
      <c r="D782" s="423" t="s">
        <v>608</v>
      </c>
      <c r="E782" s="423">
        <v>11</v>
      </c>
      <c r="F782" s="423" t="s">
        <v>607</v>
      </c>
      <c r="G782" s="423"/>
      <c r="H782" s="423" t="e">
        <f>#REF!</f>
        <v>#REF!</v>
      </c>
    </row>
    <row r="783" spans="1:8">
      <c r="A783" s="423" t="str">
        <f t="shared" si="48"/>
        <v>"ЕМКА" АД</v>
      </c>
      <c r="B783" s="423" t="str">
        <f t="shared" si="49"/>
        <v>107001173</v>
      </c>
      <c r="C783" s="427">
        <f t="shared" si="50"/>
        <v>46022</v>
      </c>
      <c r="D783" s="423" t="s">
        <v>609</v>
      </c>
      <c r="E783" s="423">
        <v>11</v>
      </c>
      <c r="F783" s="423" t="s">
        <v>138</v>
      </c>
      <c r="G783" s="423"/>
      <c r="H783" s="423" t="e">
        <f>#REF!</f>
        <v>#REF!</v>
      </c>
    </row>
    <row r="784" spans="1:8">
      <c r="A784" s="423" t="str">
        <f t="shared" si="48"/>
        <v>"ЕМКА" АД</v>
      </c>
      <c r="B784" s="423" t="str">
        <f t="shared" si="49"/>
        <v>107001173</v>
      </c>
      <c r="C784" s="427">
        <f t="shared" si="50"/>
        <v>46022</v>
      </c>
      <c r="D784" s="423" t="s">
        <v>611</v>
      </c>
      <c r="E784" s="423">
        <v>11</v>
      </c>
      <c r="F784" s="423" t="s">
        <v>610</v>
      </c>
      <c r="G784" s="423"/>
      <c r="H784" s="423" t="e">
        <f>#REF!</f>
        <v>#REF!</v>
      </c>
    </row>
    <row r="785" spans="1:8">
      <c r="A785" s="423" t="str">
        <f t="shared" si="48"/>
        <v>"ЕМКА" АД</v>
      </c>
      <c r="B785" s="423" t="str">
        <f t="shared" si="49"/>
        <v>107001173</v>
      </c>
      <c r="C785" s="427">
        <f t="shared" si="50"/>
        <v>46022</v>
      </c>
      <c r="D785" s="423" t="s">
        <v>613</v>
      </c>
      <c r="E785" s="423">
        <v>11</v>
      </c>
      <c r="F785" s="423" t="s">
        <v>612</v>
      </c>
      <c r="G785" s="423"/>
      <c r="H785" s="423" t="e">
        <f>#REF!</f>
        <v>#REF!</v>
      </c>
    </row>
    <row r="786" spans="1:8">
      <c r="A786" s="423" t="str">
        <f t="shared" si="48"/>
        <v>"ЕМКА" АД</v>
      </c>
      <c r="B786" s="423" t="str">
        <f t="shared" si="49"/>
        <v>107001173</v>
      </c>
      <c r="C786" s="427">
        <f t="shared" si="50"/>
        <v>46022</v>
      </c>
      <c r="D786" s="423" t="s">
        <v>615</v>
      </c>
      <c r="E786" s="423">
        <v>11</v>
      </c>
      <c r="F786" s="423" t="s">
        <v>614</v>
      </c>
      <c r="G786" s="423"/>
      <c r="H786" s="423" t="e">
        <f>#REF!</f>
        <v>#REF!</v>
      </c>
    </row>
    <row r="787" spans="1:8">
      <c r="A787" s="423" t="str">
        <f t="shared" si="48"/>
        <v>"ЕМКА" АД</v>
      </c>
      <c r="B787" s="423" t="str">
        <f t="shared" si="49"/>
        <v>107001173</v>
      </c>
      <c r="C787" s="427">
        <f t="shared" si="50"/>
        <v>46022</v>
      </c>
      <c r="D787" s="423" t="s">
        <v>616</v>
      </c>
      <c r="E787" s="423">
        <v>11</v>
      </c>
      <c r="F787" s="423" t="s">
        <v>585</v>
      </c>
      <c r="G787" s="423"/>
      <c r="H787" s="423" t="e">
        <f>#REF!</f>
        <v>#REF!</v>
      </c>
    </row>
    <row r="788" spans="1:8">
      <c r="A788" s="423" t="str">
        <f t="shared" si="48"/>
        <v>"ЕМКА" АД</v>
      </c>
      <c r="B788" s="423" t="str">
        <f t="shared" si="49"/>
        <v>107001173</v>
      </c>
      <c r="C788" s="427">
        <f t="shared" si="50"/>
        <v>46022</v>
      </c>
      <c r="D788" s="423" t="s">
        <v>617</v>
      </c>
      <c r="E788" s="423">
        <v>11</v>
      </c>
      <c r="F788" s="423" t="s">
        <v>600</v>
      </c>
      <c r="G788" s="423"/>
      <c r="H788" s="423" t="e">
        <f>#REF!</f>
        <v>#REF!</v>
      </c>
    </row>
    <row r="789" spans="1:8">
      <c r="A789" s="423" t="str">
        <f t="shared" si="48"/>
        <v>"ЕМКА" АД</v>
      </c>
      <c r="B789" s="423" t="str">
        <f t="shared" si="49"/>
        <v>107001173</v>
      </c>
      <c r="C789" s="427">
        <f t="shared" si="50"/>
        <v>46022</v>
      </c>
      <c r="D789" s="423" t="s">
        <v>619</v>
      </c>
      <c r="E789" s="423">
        <v>11</v>
      </c>
      <c r="F789" s="423" t="s">
        <v>618</v>
      </c>
      <c r="G789" s="423"/>
      <c r="H789" s="423" t="e">
        <f>#REF!</f>
        <v>#REF!</v>
      </c>
    </row>
    <row r="790" spans="1:8">
      <c r="A790" s="423" t="str">
        <f t="shared" si="48"/>
        <v>"ЕМКА" АД</v>
      </c>
      <c r="B790" s="423" t="str">
        <f t="shared" si="49"/>
        <v>107001173</v>
      </c>
      <c r="C790" s="427">
        <f t="shared" si="50"/>
        <v>46022</v>
      </c>
      <c r="D790" s="423" t="s">
        <v>621</v>
      </c>
      <c r="E790" s="423">
        <v>11</v>
      </c>
      <c r="F790" s="423" t="s">
        <v>620</v>
      </c>
      <c r="G790" s="423"/>
      <c r="H790" s="423" t="e">
        <f>#REF!</f>
        <v>#REF!</v>
      </c>
    </row>
    <row r="791" spans="1:8">
      <c r="A791" s="423" t="str">
        <f t="shared" si="48"/>
        <v>"ЕМКА" АД</v>
      </c>
      <c r="B791" s="423" t="str">
        <f t="shared" si="49"/>
        <v>107001173</v>
      </c>
      <c r="C791" s="427">
        <f t="shared" si="50"/>
        <v>46022</v>
      </c>
      <c r="D791" s="423" t="s">
        <v>572</v>
      </c>
      <c r="E791" s="423">
        <v>12</v>
      </c>
      <c r="F791" s="423" t="s">
        <v>571</v>
      </c>
      <c r="G791" s="423"/>
      <c r="H791" s="423" t="e">
        <f>#REF!</f>
        <v>#REF!</v>
      </c>
    </row>
    <row r="792" spans="1:8">
      <c r="A792" s="423" t="str">
        <f t="shared" si="48"/>
        <v>"ЕМКА" АД</v>
      </c>
      <c r="B792" s="423" t="str">
        <f t="shared" si="49"/>
        <v>107001173</v>
      </c>
      <c r="C792" s="427">
        <f t="shared" si="50"/>
        <v>46022</v>
      </c>
      <c r="D792" s="423" t="s">
        <v>574</v>
      </c>
      <c r="E792" s="423">
        <v>12</v>
      </c>
      <c r="F792" s="423" t="s">
        <v>573</v>
      </c>
      <c r="G792" s="423"/>
      <c r="H792" s="423" t="e">
        <f>#REF!</f>
        <v>#REF!</v>
      </c>
    </row>
    <row r="793" spans="1:8">
      <c r="A793" s="423" t="str">
        <f t="shared" si="48"/>
        <v>"ЕМКА" АД</v>
      </c>
      <c r="B793" s="423" t="str">
        <f t="shared" si="49"/>
        <v>107001173</v>
      </c>
      <c r="C793" s="427">
        <f t="shared" si="50"/>
        <v>46022</v>
      </c>
      <c r="D793" s="423" t="s">
        <v>576</v>
      </c>
      <c r="E793" s="423">
        <v>12</v>
      </c>
      <c r="F793" s="423" t="s">
        <v>575</v>
      </c>
      <c r="G793" s="423"/>
      <c r="H793" s="423" t="e">
        <f>#REF!</f>
        <v>#REF!</v>
      </c>
    </row>
    <row r="794" spans="1:8">
      <c r="A794" s="423" t="str">
        <f t="shared" si="48"/>
        <v>"ЕМКА" АД</v>
      </c>
      <c r="B794" s="423" t="str">
        <f t="shared" si="49"/>
        <v>107001173</v>
      </c>
      <c r="C794" s="427">
        <f t="shared" si="50"/>
        <v>46022</v>
      </c>
      <c r="D794" s="423" t="s">
        <v>578</v>
      </c>
      <c r="E794" s="423">
        <v>12</v>
      </c>
      <c r="F794" s="423" t="s">
        <v>577</v>
      </c>
      <c r="G794" s="423"/>
      <c r="H794" s="423" t="e">
        <f>#REF!</f>
        <v>#REF!</v>
      </c>
    </row>
    <row r="795" spans="1:8">
      <c r="A795" s="423" t="str">
        <f t="shared" si="48"/>
        <v>"ЕМКА" АД</v>
      </c>
      <c r="B795" s="423" t="str">
        <f t="shared" si="49"/>
        <v>107001173</v>
      </c>
      <c r="C795" s="427">
        <f t="shared" si="50"/>
        <v>46022</v>
      </c>
      <c r="D795" s="423" t="s">
        <v>580</v>
      </c>
      <c r="E795" s="423">
        <v>12</v>
      </c>
      <c r="F795" s="423" t="s">
        <v>579</v>
      </c>
      <c r="G795" s="423"/>
      <c r="H795" s="423" t="e">
        <f>#REF!</f>
        <v>#REF!</v>
      </c>
    </row>
    <row r="796" spans="1:8">
      <c r="A796" s="423" t="str">
        <f t="shared" si="48"/>
        <v>"ЕМКА" АД</v>
      </c>
      <c r="B796" s="423" t="str">
        <f t="shared" si="49"/>
        <v>107001173</v>
      </c>
      <c r="C796" s="427">
        <f t="shared" si="50"/>
        <v>46022</v>
      </c>
      <c r="D796" s="423" t="s">
        <v>582</v>
      </c>
      <c r="E796" s="423">
        <v>12</v>
      </c>
      <c r="F796" s="423" t="s">
        <v>581</v>
      </c>
      <c r="G796" s="423"/>
      <c r="H796" s="423" t="e">
        <f>#REF!</f>
        <v>#REF!</v>
      </c>
    </row>
    <row r="797" spans="1:8">
      <c r="A797" s="423" t="str">
        <f t="shared" si="48"/>
        <v>"ЕМКА" АД</v>
      </c>
      <c r="B797" s="423" t="str">
        <f t="shared" si="49"/>
        <v>107001173</v>
      </c>
      <c r="C797" s="427">
        <f t="shared" si="50"/>
        <v>46022</v>
      </c>
      <c r="D797" s="423" t="s">
        <v>584</v>
      </c>
      <c r="E797" s="423">
        <v>12</v>
      </c>
      <c r="F797" s="423" t="s">
        <v>583</v>
      </c>
      <c r="G797" s="423"/>
      <c r="H797" s="423" t="e">
        <f>#REF!</f>
        <v>#REF!</v>
      </c>
    </row>
    <row r="798" spans="1:8">
      <c r="A798" s="423" t="str">
        <f t="shared" si="48"/>
        <v>"ЕМКА" АД</v>
      </c>
      <c r="B798" s="423" t="str">
        <f t="shared" si="49"/>
        <v>107001173</v>
      </c>
      <c r="C798" s="427">
        <f t="shared" si="50"/>
        <v>46022</v>
      </c>
      <c r="D798" s="423" t="s">
        <v>586</v>
      </c>
      <c r="E798" s="423">
        <v>12</v>
      </c>
      <c r="F798" s="423" t="s">
        <v>585</v>
      </c>
      <c r="G798" s="423"/>
      <c r="H798" s="423" t="e">
        <f>#REF!</f>
        <v>#REF!</v>
      </c>
    </row>
    <row r="799" spans="1:8">
      <c r="A799" s="423" t="str">
        <f t="shared" si="48"/>
        <v>"ЕМКА" АД</v>
      </c>
      <c r="B799" s="423" t="str">
        <f t="shared" si="49"/>
        <v>107001173</v>
      </c>
      <c r="C799" s="427">
        <f t="shared" si="50"/>
        <v>46022</v>
      </c>
      <c r="D799" s="423" t="s">
        <v>587</v>
      </c>
      <c r="E799" s="423">
        <v>12</v>
      </c>
      <c r="F799" s="423" t="s">
        <v>570</v>
      </c>
      <c r="G799" s="423"/>
      <c r="H799" s="423" t="e">
        <f>#REF!</f>
        <v>#REF!</v>
      </c>
    </row>
    <row r="800" spans="1:8">
      <c r="A800" s="423" t="str">
        <f t="shared" si="48"/>
        <v>"ЕМКА" АД</v>
      </c>
      <c r="B800" s="423" t="str">
        <f t="shared" si="49"/>
        <v>107001173</v>
      </c>
      <c r="C800" s="427">
        <f t="shared" si="50"/>
        <v>46022</v>
      </c>
      <c r="D800" s="423" t="s">
        <v>589</v>
      </c>
      <c r="E800" s="423">
        <v>12</v>
      </c>
      <c r="F800" s="423" t="s">
        <v>588</v>
      </c>
      <c r="G800" s="423"/>
      <c r="H800" s="423" t="e">
        <f>#REF!</f>
        <v>#REF!</v>
      </c>
    </row>
    <row r="801" spans="1:8">
      <c r="A801" s="423" t="str">
        <f t="shared" si="48"/>
        <v>"ЕМКА" АД</v>
      </c>
      <c r="B801" s="423" t="str">
        <f t="shared" si="49"/>
        <v>107001173</v>
      </c>
      <c r="C801" s="427">
        <f t="shared" si="50"/>
        <v>46022</v>
      </c>
      <c r="D801" s="423" t="s">
        <v>591</v>
      </c>
      <c r="E801" s="423">
        <v>12</v>
      </c>
      <c r="F801" s="423" t="s">
        <v>590</v>
      </c>
      <c r="G801" s="423"/>
      <c r="H801" s="423" t="e">
        <f>#REF!</f>
        <v>#REF!</v>
      </c>
    </row>
    <row r="802" spans="1:8">
      <c r="A802" s="423" t="str">
        <f t="shared" si="48"/>
        <v>"ЕМКА" АД</v>
      </c>
      <c r="B802" s="423" t="str">
        <f t="shared" si="49"/>
        <v>107001173</v>
      </c>
      <c r="C802" s="427">
        <f t="shared" si="50"/>
        <v>46022</v>
      </c>
      <c r="D802" s="423" t="s">
        <v>593</v>
      </c>
      <c r="E802" s="423">
        <v>12</v>
      </c>
      <c r="F802" s="423" t="s">
        <v>592</v>
      </c>
      <c r="G802" s="423"/>
      <c r="H802" s="423" t="e">
        <f>#REF!</f>
        <v>#REF!</v>
      </c>
    </row>
    <row r="803" spans="1:8">
      <c r="A803" s="423" t="str">
        <f t="shared" si="48"/>
        <v>"ЕМКА" АД</v>
      </c>
      <c r="B803" s="423" t="str">
        <f t="shared" si="49"/>
        <v>107001173</v>
      </c>
      <c r="C803" s="427">
        <f t="shared" si="50"/>
        <v>46022</v>
      </c>
      <c r="D803" s="423" t="s">
        <v>595</v>
      </c>
      <c r="E803" s="423">
        <v>12</v>
      </c>
      <c r="F803" s="423" t="s">
        <v>594</v>
      </c>
      <c r="G803" s="423"/>
      <c r="H803" s="423" t="e">
        <f>#REF!</f>
        <v>#REF!</v>
      </c>
    </row>
    <row r="804" spans="1:8">
      <c r="A804" s="423" t="str">
        <f t="shared" si="48"/>
        <v>"ЕМКА" АД</v>
      </c>
      <c r="B804" s="423" t="str">
        <f t="shared" si="49"/>
        <v>107001173</v>
      </c>
      <c r="C804" s="427">
        <f t="shared" si="50"/>
        <v>46022</v>
      </c>
      <c r="D804" s="423" t="s">
        <v>597</v>
      </c>
      <c r="E804" s="423">
        <v>12</v>
      </c>
      <c r="F804" s="423" t="s">
        <v>596</v>
      </c>
      <c r="G804" s="423"/>
      <c r="H804" s="423" t="e">
        <f>#REF!</f>
        <v>#REF!</v>
      </c>
    </row>
    <row r="805" spans="1:8">
      <c r="A805" s="423" t="str">
        <f t="shared" si="48"/>
        <v>"ЕМКА" АД</v>
      </c>
      <c r="B805" s="423" t="str">
        <f t="shared" si="49"/>
        <v>107001173</v>
      </c>
      <c r="C805" s="427">
        <f t="shared" si="50"/>
        <v>46022</v>
      </c>
      <c r="D805" s="423" t="s">
        <v>598</v>
      </c>
      <c r="E805" s="423">
        <v>12</v>
      </c>
      <c r="F805" s="423" t="s">
        <v>585</v>
      </c>
      <c r="G805" s="423"/>
      <c r="H805" s="423" t="e">
        <f>#REF!</f>
        <v>#REF!</v>
      </c>
    </row>
    <row r="806" spans="1:8">
      <c r="A806" s="423" t="str">
        <f t="shared" si="48"/>
        <v>"ЕМКА" АД</v>
      </c>
      <c r="B806" s="423" t="str">
        <f t="shared" si="49"/>
        <v>107001173</v>
      </c>
      <c r="C806" s="427">
        <f t="shared" si="50"/>
        <v>46022</v>
      </c>
      <c r="D806" s="423" t="s">
        <v>599</v>
      </c>
      <c r="E806" s="423">
        <v>12</v>
      </c>
      <c r="F806" s="423" t="s">
        <v>885</v>
      </c>
      <c r="G806" s="423"/>
      <c r="H806" s="423" t="e">
        <f>#REF!</f>
        <v>#REF!</v>
      </c>
    </row>
    <row r="807" spans="1:8">
      <c r="A807" s="423" t="str">
        <f t="shared" si="48"/>
        <v>"ЕМКА" АД</v>
      </c>
      <c r="B807" s="423" t="str">
        <f t="shared" si="49"/>
        <v>107001173</v>
      </c>
      <c r="C807" s="427">
        <f t="shared" si="50"/>
        <v>46022</v>
      </c>
      <c r="D807" s="423" t="s">
        <v>602</v>
      </c>
      <c r="E807" s="423">
        <v>12</v>
      </c>
      <c r="F807" s="423" t="s">
        <v>601</v>
      </c>
      <c r="G807" s="423"/>
      <c r="H807" s="423" t="e">
        <f>#REF!</f>
        <v>#REF!</v>
      </c>
    </row>
    <row r="808" spans="1:8">
      <c r="A808" s="423" t="str">
        <f t="shared" si="48"/>
        <v>"ЕМКА" АД</v>
      </c>
      <c r="B808" s="423" t="str">
        <f t="shared" si="49"/>
        <v>107001173</v>
      </c>
      <c r="C808" s="427">
        <f t="shared" si="50"/>
        <v>46022</v>
      </c>
      <c r="D808" s="423" t="s">
        <v>603</v>
      </c>
      <c r="E808" s="423">
        <v>12</v>
      </c>
      <c r="F808" s="423" t="s">
        <v>124</v>
      </c>
      <c r="G808" s="423"/>
      <c r="H808" s="423" t="e">
        <f>#REF!</f>
        <v>#REF!</v>
      </c>
    </row>
    <row r="809" spans="1:8">
      <c r="A809" s="423" t="str">
        <f t="shared" si="48"/>
        <v>"ЕМКА" АД</v>
      </c>
      <c r="B809" s="423" t="str">
        <f t="shared" si="49"/>
        <v>107001173</v>
      </c>
      <c r="C809" s="427">
        <f t="shared" si="50"/>
        <v>46022</v>
      </c>
      <c r="D809" s="423" t="s">
        <v>604</v>
      </c>
      <c r="E809" s="423">
        <v>12</v>
      </c>
      <c r="F809" s="423" t="s">
        <v>126</v>
      </c>
      <c r="G809" s="423"/>
      <c r="H809" s="423" t="e">
        <f>#REF!</f>
        <v>#REF!</v>
      </c>
    </row>
    <row r="810" spans="1:8">
      <c r="A810" s="423" t="str">
        <f t="shared" si="48"/>
        <v>"ЕМКА" АД</v>
      </c>
      <c r="B810" s="423" t="str">
        <f t="shared" si="49"/>
        <v>107001173</v>
      </c>
      <c r="C810" s="427">
        <f t="shared" si="50"/>
        <v>46022</v>
      </c>
      <c r="D810" s="423" t="s">
        <v>605</v>
      </c>
      <c r="E810" s="423">
        <v>12</v>
      </c>
      <c r="F810" s="423" t="s">
        <v>130</v>
      </c>
      <c r="G810" s="423"/>
      <c r="H810" s="423" t="e">
        <f>#REF!</f>
        <v>#REF!</v>
      </c>
    </row>
    <row r="811" spans="1:8">
      <c r="A811" s="423" t="str">
        <f t="shared" si="48"/>
        <v>"ЕМКА" АД</v>
      </c>
      <c r="B811" s="423" t="str">
        <f t="shared" si="49"/>
        <v>107001173</v>
      </c>
      <c r="C811" s="427">
        <f t="shared" si="50"/>
        <v>46022</v>
      </c>
      <c r="D811" s="423" t="s">
        <v>606</v>
      </c>
      <c r="E811" s="423">
        <v>12</v>
      </c>
      <c r="F811" s="423" t="s">
        <v>132</v>
      </c>
      <c r="G811" s="423"/>
      <c r="H811" s="423" t="e">
        <f>#REF!</f>
        <v>#REF!</v>
      </c>
    </row>
    <row r="812" spans="1:8">
      <c r="A812" s="423" t="str">
        <f t="shared" si="48"/>
        <v>"ЕМКА" АД</v>
      </c>
      <c r="B812" s="423" t="str">
        <f t="shared" si="49"/>
        <v>107001173</v>
      </c>
      <c r="C812" s="427">
        <f t="shared" si="50"/>
        <v>46022</v>
      </c>
      <c r="D812" s="423" t="s">
        <v>608</v>
      </c>
      <c r="E812" s="423">
        <v>12</v>
      </c>
      <c r="F812" s="423" t="s">
        <v>607</v>
      </c>
      <c r="G812" s="423"/>
      <c r="H812" s="423" t="e">
        <f>#REF!</f>
        <v>#REF!</v>
      </c>
    </row>
    <row r="813" spans="1:8">
      <c r="A813" s="423" t="str">
        <f t="shared" si="48"/>
        <v>"ЕМКА" АД</v>
      </c>
      <c r="B813" s="423" t="str">
        <f t="shared" si="49"/>
        <v>107001173</v>
      </c>
      <c r="C813" s="427">
        <f t="shared" si="50"/>
        <v>46022</v>
      </c>
      <c r="D813" s="423" t="s">
        <v>609</v>
      </c>
      <c r="E813" s="423">
        <v>12</v>
      </c>
      <c r="F813" s="423" t="s">
        <v>138</v>
      </c>
      <c r="G813" s="423"/>
      <c r="H813" s="423" t="e">
        <f>#REF!</f>
        <v>#REF!</v>
      </c>
    </row>
    <row r="814" spans="1:8">
      <c r="A814" s="423" t="str">
        <f t="shared" si="48"/>
        <v>"ЕМКА" АД</v>
      </c>
      <c r="B814" s="423" t="str">
        <f t="shared" si="49"/>
        <v>107001173</v>
      </c>
      <c r="C814" s="427">
        <f t="shared" si="50"/>
        <v>46022</v>
      </c>
      <c r="D814" s="423" t="s">
        <v>611</v>
      </c>
      <c r="E814" s="423">
        <v>12</v>
      </c>
      <c r="F814" s="423" t="s">
        <v>610</v>
      </c>
      <c r="G814" s="423"/>
      <c r="H814" s="423" t="e">
        <f>#REF!</f>
        <v>#REF!</v>
      </c>
    </row>
    <row r="815" spans="1:8">
      <c r="A815" s="423" t="str">
        <f t="shared" si="48"/>
        <v>"ЕМКА" АД</v>
      </c>
      <c r="B815" s="423" t="str">
        <f t="shared" si="49"/>
        <v>107001173</v>
      </c>
      <c r="C815" s="427">
        <f t="shared" si="50"/>
        <v>46022</v>
      </c>
      <c r="D815" s="423" t="s">
        <v>613</v>
      </c>
      <c r="E815" s="423">
        <v>12</v>
      </c>
      <c r="F815" s="423" t="s">
        <v>612</v>
      </c>
      <c r="G815" s="423"/>
      <c r="H815" s="423" t="e">
        <f>#REF!</f>
        <v>#REF!</v>
      </c>
    </row>
    <row r="816" spans="1:8">
      <c r="A816" s="423" t="str">
        <f t="shared" si="48"/>
        <v>"ЕМКА" АД</v>
      </c>
      <c r="B816" s="423" t="str">
        <f t="shared" si="49"/>
        <v>107001173</v>
      </c>
      <c r="C816" s="427">
        <f t="shared" si="50"/>
        <v>46022</v>
      </c>
      <c r="D816" s="423" t="s">
        <v>615</v>
      </c>
      <c r="E816" s="423">
        <v>12</v>
      </c>
      <c r="F816" s="423" t="s">
        <v>614</v>
      </c>
      <c r="G816" s="423"/>
      <c r="H816" s="423" t="e">
        <f>#REF!</f>
        <v>#REF!</v>
      </c>
    </row>
    <row r="817" spans="1:8">
      <c r="A817" s="423" t="str">
        <f t="shared" si="48"/>
        <v>"ЕМКА" АД</v>
      </c>
      <c r="B817" s="423" t="str">
        <f t="shared" si="49"/>
        <v>107001173</v>
      </c>
      <c r="C817" s="427">
        <f t="shared" si="50"/>
        <v>46022</v>
      </c>
      <c r="D817" s="423" t="s">
        <v>616</v>
      </c>
      <c r="E817" s="423">
        <v>12</v>
      </c>
      <c r="F817" s="423" t="s">
        <v>585</v>
      </c>
      <c r="G817" s="423"/>
      <c r="H817" s="423" t="e">
        <f>#REF!</f>
        <v>#REF!</v>
      </c>
    </row>
    <row r="818" spans="1:8">
      <c r="A818" s="423" t="str">
        <f t="shared" si="48"/>
        <v>"ЕМКА" АД</v>
      </c>
      <c r="B818" s="423" t="str">
        <f t="shared" si="49"/>
        <v>107001173</v>
      </c>
      <c r="C818" s="427">
        <f t="shared" si="50"/>
        <v>46022</v>
      </c>
      <c r="D818" s="423" t="s">
        <v>617</v>
      </c>
      <c r="E818" s="423">
        <v>12</v>
      </c>
      <c r="F818" s="423" t="s">
        <v>600</v>
      </c>
      <c r="G818" s="423"/>
      <c r="H818" s="423" t="e">
        <f>#REF!</f>
        <v>#REF!</v>
      </c>
    </row>
    <row r="819" spans="1:8">
      <c r="A819" s="423" t="str">
        <f t="shared" si="48"/>
        <v>"ЕМКА" АД</v>
      </c>
      <c r="B819" s="423" t="str">
        <f t="shared" si="49"/>
        <v>107001173</v>
      </c>
      <c r="C819" s="427">
        <f t="shared" si="50"/>
        <v>46022</v>
      </c>
      <c r="D819" s="423" t="s">
        <v>619</v>
      </c>
      <c r="E819" s="423">
        <v>12</v>
      </c>
      <c r="F819" s="423" t="s">
        <v>618</v>
      </c>
      <c r="G819" s="423"/>
      <c r="H819" s="423" t="e">
        <f>#REF!</f>
        <v>#REF!</v>
      </c>
    </row>
    <row r="820" spans="1:8">
      <c r="A820" s="423" t="str">
        <f t="shared" si="48"/>
        <v>"ЕМКА" АД</v>
      </c>
      <c r="B820" s="423" t="str">
        <f t="shared" si="49"/>
        <v>107001173</v>
      </c>
      <c r="C820" s="427">
        <f t="shared" si="50"/>
        <v>46022</v>
      </c>
      <c r="D820" s="423" t="s">
        <v>621</v>
      </c>
      <c r="E820" s="423">
        <v>12</v>
      </c>
      <c r="F820" s="423" t="s">
        <v>620</v>
      </c>
      <c r="G820" s="423"/>
      <c r="H820" s="423" t="e">
        <f>#REF!</f>
        <v>#REF!</v>
      </c>
    </row>
    <row r="821" spans="1:8">
      <c r="A821" s="423" t="str">
        <f t="shared" si="48"/>
        <v>"ЕМКА" АД</v>
      </c>
      <c r="B821" s="423" t="str">
        <f t="shared" si="49"/>
        <v>107001173</v>
      </c>
      <c r="C821" s="427">
        <f t="shared" si="50"/>
        <v>46022</v>
      </c>
      <c r="D821" s="423" t="s">
        <v>572</v>
      </c>
      <c r="E821" s="423">
        <v>13</v>
      </c>
      <c r="F821" s="423" t="s">
        <v>571</v>
      </c>
      <c r="G821" s="423"/>
      <c r="H821" s="423" t="e">
        <f>#REF!</f>
        <v>#REF!</v>
      </c>
    </row>
    <row r="822" spans="1:8">
      <c r="A822" s="423" t="str">
        <f t="shared" si="48"/>
        <v>"ЕМКА" АД</v>
      </c>
      <c r="B822" s="423" t="str">
        <f t="shared" si="49"/>
        <v>107001173</v>
      </c>
      <c r="C822" s="427">
        <f t="shared" si="50"/>
        <v>46022</v>
      </c>
      <c r="D822" s="423" t="s">
        <v>574</v>
      </c>
      <c r="E822" s="423">
        <v>13</v>
      </c>
      <c r="F822" s="423" t="s">
        <v>573</v>
      </c>
      <c r="G822" s="423"/>
      <c r="H822" s="423" t="e">
        <f>#REF!</f>
        <v>#REF!</v>
      </c>
    </row>
    <row r="823" spans="1:8">
      <c r="A823" s="423" t="str">
        <f t="shared" si="48"/>
        <v>"ЕМКА" АД</v>
      </c>
      <c r="B823" s="423" t="str">
        <f t="shared" si="49"/>
        <v>107001173</v>
      </c>
      <c r="C823" s="427">
        <f t="shared" si="50"/>
        <v>46022</v>
      </c>
      <c r="D823" s="423" t="s">
        <v>576</v>
      </c>
      <c r="E823" s="423">
        <v>13</v>
      </c>
      <c r="F823" s="423" t="s">
        <v>575</v>
      </c>
      <c r="G823" s="423"/>
      <c r="H823" s="423" t="e">
        <f>#REF!</f>
        <v>#REF!</v>
      </c>
    </row>
    <row r="824" spans="1:8">
      <c r="A824" s="423" t="str">
        <f t="shared" si="48"/>
        <v>"ЕМКА" АД</v>
      </c>
      <c r="B824" s="423" t="str">
        <f t="shared" si="49"/>
        <v>107001173</v>
      </c>
      <c r="C824" s="427">
        <f t="shared" si="50"/>
        <v>46022</v>
      </c>
      <c r="D824" s="423" t="s">
        <v>578</v>
      </c>
      <c r="E824" s="423">
        <v>13</v>
      </c>
      <c r="F824" s="423" t="s">
        <v>577</v>
      </c>
      <c r="G824" s="423"/>
      <c r="H824" s="423" t="e">
        <f>#REF!</f>
        <v>#REF!</v>
      </c>
    </row>
    <row r="825" spans="1:8">
      <c r="A825" s="423" t="str">
        <f t="shared" si="48"/>
        <v>"ЕМКА" АД</v>
      </c>
      <c r="B825" s="423" t="str">
        <f t="shared" si="49"/>
        <v>107001173</v>
      </c>
      <c r="C825" s="427">
        <f t="shared" si="50"/>
        <v>46022</v>
      </c>
      <c r="D825" s="423" t="s">
        <v>580</v>
      </c>
      <c r="E825" s="423">
        <v>13</v>
      </c>
      <c r="F825" s="423" t="s">
        <v>579</v>
      </c>
      <c r="G825" s="423"/>
      <c r="H825" s="423" t="e">
        <f>#REF!</f>
        <v>#REF!</v>
      </c>
    </row>
    <row r="826" spans="1:8">
      <c r="A826" s="423" t="str">
        <f t="shared" si="48"/>
        <v>"ЕМКА" АД</v>
      </c>
      <c r="B826" s="423" t="str">
        <f t="shared" si="49"/>
        <v>107001173</v>
      </c>
      <c r="C826" s="427">
        <f t="shared" si="50"/>
        <v>46022</v>
      </c>
      <c r="D826" s="423" t="s">
        <v>582</v>
      </c>
      <c r="E826" s="423">
        <v>13</v>
      </c>
      <c r="F826" s="423" t="s">
        <v>581</v>
      </c>
      <c r="G826" s="423"/>
      <c r="H826" s="423" t="e">
        <f>#REF!</f>
        <v>#REF!</v>
      </c>
    </row>
    <row r="827" spans="1:8">
      <c r="A827" s="423" t="str">
        <f t="shared" si="48"/>
        <v>"ЕМКА" АД</v>
      </c>
      <c r="B827" s="423" t="str">
        <f t="shared" si="49"/>
        <v>107001173</v>
      </c>
      <c r="C827" s="427">
        <f t="shared" si="50"/>
        <v>46022</v>
      </c>
      <c r="D827" s="423" t="s">
        <v>584</v>
      </c>
      <c r="E827" s="423">
        <v>13</v>
      </c>
      <c r="F827" s="423" t="s">
        <v>583</v>
      </c>
      <c r="G827" s="423"/>
      <c r="H827" s="423" t="e">
        <f>#REF!</f>
        <v>#REF!</v>
      </c>
    </row>
    <row r="828" spans="1:8">
      <c r="A828" s="423" t="str">
        <f t="shared" si="48"/>
        <v>"ЕМКА" АД</v>
      </c>
      <c r="B828" s="423" t="str">
        <f t="shared" si="49"/>
        <v>107001173</v>
      </c>
      <c r="C828" s="427">
        <f t="shared" si="50"/>
        <v>46022</v>
      </c>
      <c r="D828" s="423" t="s">
        <v>586</v>
      </c>
      <c r="E828" s="423">
        <v>13</v>
      </c>
      <c r="F828" s="423" t="s">
        <v>585</v>
      </c>
      <c r="G828" s="423"/>
      <c r="H828" s="423" t="e">
        <f>#REF!</f>
        <v>#REF!</v>
      </c>
    </row>
    <row r="829" spans="1:8">
      <c r="A829" s="423" t="str">
        <f t="shared" si="48"/>
        <v>"ЕМКА" АД</v>
      </c>
      <c r="B829" s="423" t="str">
        <f t="shared" si="49"/>
        <v>107001173</v>
      </c>
      <c r="C829" s="427">
        <f t="shared" si="50"/>
        <v>46022</v>
      </c>
      <c r="D829" s="423" t="s">
        <v>587</v>
      </c>
      <c r="E829" s="423">
        <v>13</v>
      </c>
      <c r="F829" s="423" t="s">
        <v>570</v>
      </c>
      <c r="G829" s="423"/>
      <c r="H829" s="423" t="e">
        <f>#REF!</f>
        <v>#REF!</v>
      </c>
    </row>
    <row r="830" spans="1:8">
      <c r="A830" s="423" t="str">
        <f t="shared" si="48"/>
        <v>"ЕМКА" АД</v>
      </c>
      <c r="B830" s="423" t="str">
        <f t="shared" si="49"/>
        <v>107001173</v>
      </c>
      <c r="C830" s="427">
        <f t="shared" si="50"/>
        <v>46022</v>
      </c>
      <c r="D830" s="423" t="s">
        <v>589</v>
      </c>
      <c r="E830" s="423">
        <v>13</v>
      </c>
      <c r="F830" s="423" t="s">
        <v>588</v>
      </c>
      <c r="G830" s="423"/>
      <c r="H830" s="423" t="e">
        <f>#REF!</f>
        <v>#REF!</v>
      </c>
    </row>
    <row r="831" spans="1:8">
      <c r="A831" s="423" t="str">
        <f t="shared" si="48"/>
        <v>"ЕМКА" АД</v>
      </c>
      <c r="B831" s="423" t="str">
        <f t="shared" si="49"/>
        <v>107001173</v>
      </c>
      <c r="C831" s="427">
        <f t="shared" si="50"/>
        <v>46022</v>
      </c>
      <c r="D831" s="423" t="s">
        <v>591</v>
      </c>
      <c r="E831" s="423">
        <v>13</v>
      </c>
      <c r="F831" s="423" t="s">
        <v>590</v>
      </c>
      <c r="G831" s="423"/>
      <c r="H831" s="423" t="e">
        <f>#REF!</f>
        <v>#REF!</v>
      </c>
    </row>
    <row r="832" spans="1:8">
      <c r="A832" s="423" t="str">
        <f t="shared" si="48"/>
        <v>"ЕМКА" АД</v>
      </c>
      <c r="B832" s="423" t="str">
        <f t="shared" si="49"/>
        <v>107001173</v>
      </c>
      <c r="C832" s="427">
        <f t="shared" si="50"/>
        <v>46022</v>
      </c>
      <c r="D832" s="423" t="s">
        <v>593</v>
      </c>
      <c r="E832" s="423">
        <v>13</v>
      </c>
      <c r="F832" s="423" t="s">
        <v>592</v>
      </c>
      <c r="G832" s="423"/>
      <c r="H832" s="423" t="e">
        <f>#REF!</f>
        <v>#REF!</v>
      </c>
    </row>
    <row r="833" spans="1:8">
      <c r="A833" s="423" t="str">
        <f t="shared" si="48"/>
        <v>"ЕМКА" АД</v>
      </c>
      <c r="B833" s="423" t="str">
        <f t="shared" si="49"/>
        <v>107001173</v>
      </c>
      <c r="C833" s="427">
        <f t="shared" si="50"/>
        <v>46022</v>
      </c>
      <c r="D833" s="423" t="s">
        <v>595</v>
      </c>
      <c r="E833" s="423">
        <v>13</v>
      </c>
      <c r="F833" s="423" t="s">
        <v>594</v>
      </c>
      <c r="G833" s="423"/>
      <c r="H833" s="423" t="e">
        <f>#REF!</f>
        <v>#REF!</v>
      </c>
    </row>
    <row r="834" spans="1:8">
      <c r="A834" s="423" t="str">
        <f t="shared" si="48"/>
        <v>"ЕМКА" АД</v>
      </c>
      <c r="B834" s="423" t="str">
        <f t="shared" si="49"/>
        <v>107001173</v>
      </c>
      <c r="C834" s="427">
        <f t="shared" si="50"/>
        <v>46022</v>
      </c>
      <c r="D834" s="423" t="s">
        <v>597</v>
      </c>
      <c r="E834" s="423">
        <v>13</v>
      </c>
      <c r="F834" s="423" t="s">
        <v>596</v>
      </c>
      <c r="G834" s="423"/>
      <c r="H834" s="423" t="e">
        <f>#REF!</f>
        <v>#REF!</v>
      </c>
    </row>
    <row r="835" spans="1:8">
      <c r="A835" s="423" t="str">
        <f t="shared" si="48"/>
        <v>"ЕМКА" АД</v>
      </c>
      <c r="B835" s="423" t="str">
        <f t="shared" si="49"/>
        <v>107001173</v>
      </c>
      <c r="C835" s="427">
        <f t="shared" si="50"/>
        <v>46022</v>
      </c>
      <c r="D835" s="423" t="s">
        <v>598</v>
      </c>
      <c r="E835" s="423">
        <v>13</v>
      </c>
      <c r="F835" s="423" t="s">
        <v>585</v>
      </c>
      <c r="G835" s="423"/>
      <c r="H835" s="423" t="e">
        <f>#REF!</f>
        <v>#REF!</v>
      </c>
    </row>
    <row r="836" spans="1:8">
      <c r="A836" s="423" t="str">
        <f t="shared" si="48"/>
        <v>"ЕМКА" АД</v>
      </c>
      <c r="B836" s="423" t="str">
        <f t="shared" si="49"/>
        <v>107001173</v>
      </c>
      <c r="C836" s="427">
        <f t="shared" si="50"/>
        <v>46022</v>
      </c>
      <c r="D836" s="423" t="s">
        <v>599</v>
      </c>
      <c r="E836" s="423">
        <v>13</v>
      </c>
      <c r="F836" s="423" t="s">
        <v>885</v>
      </c>
      <c r="G836" s="423"/>
      <c r="H836" s="423" t="e">
        <f>#REF!</f>
        <v>#REF!</v>
      </c>
    </row>
    <row r="837" spans="1:8">
      <c r="A837" s="423" t="str">
        <f t="shared" si="48"/>
        <v>"ЕМКА" АД</v>
      </c>
      <c r="B837" s="423" t="str">
        <f t="shared" si="49"/>
        <v>107001173</v>
      </c>
      <c r="C837" s="427">
        <f t="shared" si="50"/>
        <v>46022</v>
      </c>
      <c r="D837" s="423" t="s">
        <v>602</v>
      </c>
      <c r="E837" s="423">
        <v>13</v>
      </c>
      <c r="F837" s="423" t="s">
        <v>601</v>
      </c>
      <c r="G837" s="423"/>
      <c r="H837" s="423" t="e">
        <f>#REF!</f>
        <v>#REF!</v>
      </c>
    </row>
    <row r="838" spans="1:8">
      <c r="A838" s="423" t="str">
        <f t="shared" si="48"/>
        <v>"ЕМКА" АД</v>
      </c>
      <c r="B838" s="423" t="str">
        <f t="shared" si="49"/>
        <v>107001173</v>
      </c>
      <c r="C838" s="427">
        <f t="shared" si="50"/>
        <v>46022</v>
      </c>
      <c r="D838" s="423" t="s">
        <v>603</v>
      </c>
      <c r="E838" s="423">
        <v>13</v>
      </c>
      <c r="F838" s="423" t="s">
        <v>124</v>
      </c>
      <c r="G838" s="423"/>
      <c r="H838" s="423" t="e">
        <f>#REF!</f>
        <v>#REF!</v>
      </c>
    </row>
    <row r="839" spans="1:8">
      <c r="A839" s="423" t="str">
        <f t="shared" si="48"/>
        <v>"ЕМКА" АД</v>
      </c>
      <c r="B839" s="423" t="str">
        <f t="shared" si="49"/>
        <v>107001173</v>
      </c>
      <c r="C839" s="427">
        <f t="shared" si="50"/>
        <v>46022</v>
      </c>
      <c r="D839" s="423" t="s">
        <v>604</v>
      </c>
      <c r="E839" s="423">
        <v>13</v>
      </c>
      <c r="F839" s="423" t="s">
        <v>126</v>
      </c>
      <c r="G839" s="423"/>
      <c r="H839" s="423" t="e">
        <f>#REF!</f>
        <v>#REF!</v>
      </c>
    </row>
    <row r="840" spans="1:8">
      <c r="A840" s="423" t="str">
        <f t="shared" si="48"/>
        <v>"ЕМКА" АД</v>
      </c>
      <c r="B840" s="423" t="str">
        <f t="shared" si="49"/>
        <v>107001173</v>
      </c>
      <c r="C840" s="427">
        <f t="shared" si="50"/>
        <v>46022</v>
      </c>
      <c r="D840" s="423" t="s">
        <v>605</v>
      </c>
      <c r="E840" s="423">
        <v>13</v>
      </c>
      <c r="F840" s="423" t="s">
        <v>130</v>
      </c>
      <c r="G840" s="423"/>
      <c r="H840" s="423" t="e">
        <f>#REF!</f>
        <v>#REF!</v>
      </c>
    </row>
    <row r="841" spans="1:8">
      <c r="A841" s="423" t="str">
        <f t="shared" si="48"/>
        <v>"ЕМКА" АД</v>
      </c>
      <c r="B841" s="423" t="str">
        <f t="shared" si="49"/>
        <v>107001173</v>
      </c>
      <c r="C841" s="427">
        <f t="shared" si="50"/>
        <v>46022</v>
      </c>
      <c r="D841" s="423" t="s">
        <v>606</v>
      </c>
      <c r="E841" s="423">
        <v>13</v>
      </c>
      <c r="F841" s="423" t="s">
        <v>132</v>
      </c>
      <c r="G841" s="423"/>
      <c r="H841" s="423" t="e">
        <f>#REF!</f>
        <v>#REF!</v>
      </c>
    </row>
    <row r="842" spans="1:8">
      <c r="A842" s="423" t="str">
        <f t="shared" si="48"/>
        <v>"ЕМКА" АД</v>
      </c>
      <c r="B842" s="423" t="str">
        <f t="shared" si="49"/>
        <v>107001173</v>
      </c>
      <c r="C842" s="427">
        <f t="shared" si="50"/>
        <v>46022</v>
      </c>
      <c r="D842" s="423" t="s">
        <v>608</v>
      </c>
      <c r="E842" s="423">
        <v>13</v>
      </c>
      <c r="F842" s="423" t="s">
        <v>607</v>
      </c>
      <c r="G842" s="423"/>
      <c r="H842" s="423" t="e">
        <f>#REF!</f>
        <v>#REF!</v>
      </c>
    </row>
    <row r="843" spans="1:8">
      <c r="A843" s="423" t="str">
        <f t="shared" si="48"/>
        <v>"ЕМКА" АД</v>
      </c>
      <c r="B843" s="423" t="str">
        <f t="shared" si="49"/>
        <v>107001173</v>
      </c>
      <c r="C843" s="427">
        <f t="shared" si="50"/>
        <v>46022</v>
      </c>
      <c r="D843" s="423" t="s">
        <v>609</v>
      </c>
      <c r="E843" s="423">
        <v>13</v>
      </c>
      <c r="F843" s="423" t="s">
        <v>138</v>
      </c>
      <c r="G843" s="423"/>
      <c r="H843" s="423" t="e">
        <f>#REF!</f>
        <v>#REF!</v>
      </c>
    </row>
    <row r="844" spans="1:8">
      <c r="A844" s="423" t="str">
        <f t="shared" si="48"/>
        <v>"ЕМКА" АД</v>
      </c>
      <c r="B844" s="423" t="str">
        <f t="shared" si="49"/>
        <v>107001173</v>
      </c>
      <c r="C844" s="427">
        <f t="shared" si="50"/>
        <v>46022</v>
      </c>
      <c r="D844" s="423" t="s">
        <v>611</v>
      </c>
      <c r="E844" s="423">
        <v>13</v>
      </c>
      <c r="F844" s="423" t="s">
        <v>610</v>
      </c>
      <c r="G844" s="423"/>
      <c r="H844" s="423" t="e">
        <f>#REF!</f>
        <v>#REF!</v>
      </c>
    </row>
    <row r="845" spans="1:8">
      <c r="A845" s="423" t="str">
        <f t="shared" ref="A845:A910" si="51">pdeName</f>
        <v>"ЕМКА" АД</v>
      </c>
      <c r="B845" s="423" t="str">
        <f t="shared" ref="B845:B910" si="52">pdeBulstat</f>
        <v>107001173</v>
      </c>
      <c r="C845" s="427">
        <f t="shared" ref="C845:C910" si="53">endDate</f>
        <v>46022</v>
      </c>
      <c r="D845" s="423" t="s">
        <v>613</v>
      </c>
      <c r="E845" s="423">
        <v>13</v>
      </c>
      <c r="F845" s="423" t="s">
        <v>612</v>
      </c>
      <c r="G845" s="423"/>
      <c r="H845" s="423" t="e">
        <f>#REF!</f>
        <v>#REF!</v>
      </c>
    </row>
    <row r="846" spans="1:8">
      <c r="A846" s="423" t="str">
        <f t="shared" si="51"/>
        <v>"ЕМКА" АД</v>
      </c>
      <c r="B846" s="423" t="str">
        <f t="shared" si="52"/>
        <v>107001173</v>
      </c>
      <c r="C846" s="427">
        <f t="shared" si="53"/>
        <v>46022</v>
      </c>
      <c r="D846" s="423" t="s">
        <v>615</v>
      </c>
      <c r="E846" s="423">
        <v>13</v>
      </c>
      <c r="F846" s="423" t="s">
        <v>614</v>
      </c>
      <c r="G846" s="423"/>
      <c r="H846" s="423" t="e">
        <f>#REF!</f>
        <v>#REF!</v>
      </c>
    </row>
    <row r="847" spans="1:8">
      <c r="A847" s="423" t="str">
        <f t="shared" si="51"/>
        <v>"ЕМКА" АД</v>
      </c>
      <c r="B847" s="423" t="str">
        <f t="shared" si="52"/>
        <v>107001173</v>
      </c>
      <c r="C847" s="427">
        <f t="shared" si="53"/>
        <v>46022</v>
      </c>
      <c r="D847" s="423" t="s">
        <v>616</v>
      </c>
      <c r="E847" s="423">
        <v>13</v>
      </c>
      <c r="F847" s="423" t="s">
        <v>585</v>
      </c>
      <c r="G847" s="423"/>
      <c r="H847" s="423" t="e">
        <f>#REF!</f>
        <v>#REF!</v>
      </c>
    </row>
    <row r="848" spans="1:8">
      <c r="A848" s="423" t="str">
        <f t="shared" si="51"/>
        <v>"ЕМКА" АД</v>
      </c>
      <c r="B848" s="423" t="str">
        <f t="shared" si="52"/>
        <v>107001173</v>
      </c>
      <c r="C848" s="427">
        <f t="shared" si="53"/>
        <v>46022</v>
      </c>
      <c r="D848" s="423" t="s">
        <v>617</v>
      </c>
      <c r="E848" s="423">
        <v>13</v>
      </c>
      <c r="F848" s="423" t="s">
        <v>600</v>
      </c>
      <c r="G848" s="423"/>
      <c r="H848" s="423" t="e">
        <f>#REF!</f>
        <v>#REF!</v>
      </c>
    </row>
    <row r="849" spans="1:8">
      <c r="A849" s="423" t="str">
        <f t="shared" si="51"/>
        <v>"ЕМКА" АД</v>
      </c>
      <c r="B849" s="423" t="str">
        <f t="shared" si="52"/>
        <v>107001173</v>
      </c>
      <c r="C849" s="427">
        <f t="shared" si="53"/>
        <v>46022</v>
      </c>
      <c r="D849" s="423" t="s">
        <v>619</v>
      </c>
      <c r="E849" s="423">
        <v>13</v>
      </c>
      <c r="F849" s="423" t="s">
        <v>618</v>
      </c>
      <c r="G849" s="423"/>
      <c r="H849" s="423" t="e">
        <f>#REF!</f>
        <v>#REF!</v>
      </c>
    </row>
    <row r="850" spans="1:8">
      <c r="A850" s="423" t="str">
        <f t="shared" si="51"/>
        <v>"ЕМКА" АД</v>
      </c>
      <c r="B850" s="423" t="str">
        <f t="shared" si="52"/>
        <v>107001173</v>
      </c>
      <c r="C850" s="427">
        <f t="shared" si="53"/>
        <v>46022</v>
      </c>
      <c r="D850" s="423" t="s">
        <v>621</v>
      </c>
      <c r="E850" s="423">
        <v>13</v>
      </c>
      <c r="F850" s="423" t="s">
        <v>620</v>
      </c>
      <c r="G850" s="423"/>
      <c r="H850" s="423" t="e">
        <f>#REF!</f>
        <v>#REF!</v>
      </c>
    </row>
    <row r="851" spans="1:8">
      <c r="A851" s="423" t="str">
        <f t="shared" si="51"/>
        <v>"ЕМКА" АД</v>
      </c>
      <c r="B851" s="423" t="str">
        <f t="shared" si="52"/>
        <v>107001173</v>
      </c>
      <c r="C851" s="427">
        <f t="shared" si="53"/>
        <v>46022</v>
      </c>
      <c r="D851" s="423" t="s">
        <v>572</v>
      </c>
      <c r="E851" s="423">
        <v>14</v>
      </c>
      <c r="F851" s="423" t="s">
        <v>571</v>
      </c>
      <c r="G851" s="423"/>
      <c r="H851" s="423" t="e">
        <f>#REF!</f>
        <v>#REF!</v>
      </c>
    </row>
    <row r="852" spans="1:8">
      <c r="A852" s="423" t="str">
        <f t="shared" si="51"/>
        <v>"ЕМКА" АД</v>
      </c>
      <c r="B852" s="423" t="str">
        <f t="shared" si="52"/>
        <v>107001173</v>
      </c>
      <c r="C852" s="427">
        <f t="shared" si="53"/>
        <v>46022</v>
      </c>
      <c r="D852" s="423" t="s">
        <v>574</v>
      </c>
      <c r="E852" s="423">
        <v>14</v>
      </c>
      <c r="F852" s="423" t="s">
        <v>573</v>
      </c>
      <c r="G852" s="423"/>
      <c r="H852" s="423" t="e">
        <f>#REF!</f>
        <v>#REF!</v>
      </c>
    </row>
    <row r="853" spans="1:8">
      <c r="A853" s="423" t="str">
        <f t="shared" si="51"/>
        <v>"ЕМКА" АД</v>
      </c>
      <c r="B853" s="423" t="str">
        <f t="shared" si="52"/>
        <v>107001173</v>
      </c>
      <c r="C853" s="427">
        <f t="shared" si="53"/>
        <v>46022</v>
      </c>
      <c r="D853" s="423" t="s">
        <v>576</v>
      </c>
      <c r="E853" s="423">
        <v>14</v>
      </c>
      <c r="F853" s="423" t="s">
        <v>575</v>
      </c>
      <c r="G853" s="423"/>
      <c r="H853" s="423" t="e">
        <f>#REF!</f>
        <v>#REF!</v>
      </c>
    </row>
    <row r="854" spans="1:8">
      <c r="A854" s="423" t="str">
        <f t="shared" si="51"/>
        <v>"ЕМКА" АД</v>
      </c>
      <c r="B854" s="423" t="str">
        <f t="shared" si="52"/>
        <v>107001173</v>
      </c>
      <c r="C854" s="427">
        <f t="shared" si="53"/>
        <v>46022</v>
      </c>
      <c r="D854" s="423" t="s">
        <v>578</v>
      </c>
      <c r="E854" s="423">
        <v>14</v>
      </c>
      <c r="F854" s="423" t="s">
        <v>577</v>
      </c>
      <c r="G854" s="423"/>
      <c r="H854" s="423" t="e">
        <f>#REF!</f>
        <v>#REF!</v>
      </c>
    </row>
    <row r="855" spans="1:8">
      <c r="A855" s="423" t="str">
        <f t="shared" si="51"/>
        <v>"ЕМКА" АД</v>
      </c>
      <c r="B855" s="423" t="str">
        <f t="shared" si="52"/>
        <v>107001173</v>
      </c>
      <c r="C855" s="427">
        <f t="shared" si="53"/>
        <v>46022</v>
      </c>
      <c r="D855" s="423" t="s">
        <v>580</v>
      </c>
      <c r="E855" s="423">
        <v>14</v>
      </c>
      <c r="F855" s="423" t="s">
        <v>579</v>
      </c>
      <c r="G855" s="423"/>
      <c r="H855" s="423" t="e">
        <f>#REF!</f>
        <v>#REF!</v>
      </c>
    </row>
    <row r="856" spans="1:8">
      <c r="A856" s="423" t="str">
        <f t="shared" si="51"/>
        <v>"ЕМКА" АД</v>
      </c>
      <c r="B856" s="423" t="str">
        <f t="shared" si="52"/>
        <v>107001173</v>
      </c>
      <c r="C856" s="427">
        <f t="shared" si="53"/>
        <v>46022</v>
      </c>
      <c r="D856" s="423" t="s">
        <v>582</v>
      </c>
      <c r="E856" s="423">
        <v>14</v>
      </c>
      <c r="F856" s="423" t="s">
        <v>581</v>
      </c>
      <c r="G856" s="423"/>
      <c r="H856" s="423" t="e">
        <f>#REF!</f>
        <v>#REF!</v>
      </c>
    </row>
    <row r="857" spans="1:8">
      <c r="A857" s="423" t="str">
        <f t="shared" si="51"/>
        <v>"ЕМКА" АД</v>
      </c>
      <c r="B857" s="423" t="str">
        <f t="shared" si="52"/>
        <v>107001173</v>
      </c>
      <c r="C857" s="427">
        <f t="shared" si="53"/>
        <v>46022</v>
      </c>
      <c r="D857" s="423" t="s">
        <v>584</v>
      </c>
      <c r="E857" s="423">
        <v>14</v>
      </c>
      <c r="F857" s="423" t="s">
        <v>583</v>
      </c>
      <c r="G857" s="423"/>
      <c r="H857" s="423" t="e">
        <f>#REF!</f>
        <v>#REF!</v>
      </c>
    </row>
    <row r="858" spans="1:8">
      <c r="A858" s="423" t="str">
        <f t="shared" si="51"/>
        <v>"ЕМКА" АД</v>
      </c>
      <c r="B858" s="423" t="str">
        <f t="shared" si="52"/>
        <v>107001173</v>
      </c>
      <c r="C858" s="427">
        <f t="shared" si="53"/>
        <v>46022</v>
      </c>
      <c r="D858" s="423" t="s">
        <v>586</v>
      </c>
      <c r="E858" s="423">
        <v>14</v>
      </c>
      <c r="F858" s="423" t="s">
        <v>585</v>
      </c>
      <c r="G858" s="423"/>
      <c r="H858" s="423" t="e">
        <f>#REF!</f>
        <v>#REF!</v>
      </c>
    </row>
    <row r="859" spans="1:8">
      <c r="A859" s="423" t="str">
        <f t="shared" si="51"/>
        <v>"ЕМКА" АД</v>
      </c>
      <c r="B859" s="423" t="str">
        <f t="shared" si="52"/>
        <v>107001173</v>
      </c>
      <c r="C859" s="427">
        <f t="shared" si="53"/>
        <v>46022</v>
      </c>
      <c r="D859" s="423" t="s">
        <v>587</v>
      </c>
      <c r="E859" s="423">
        <v>14</v>
      </c>
      <c r="F859" s="423" t="s">
        <v>570</v>
      </c>
      <c r="G859" s="423"/>
      <c r="H859" s="423" t="e">
        <f>#REF!</f>
        <v>#REF!</v>
      </c>
    </row>
    <row r="860" spans="1:8">
      <c r="A860" s="423" t="str">
        <f t="shared" si="51"/>
        <v>"ЕМКА" АД</v>
      </c>
      <c r="B860" s="423" t="str">
        <f t="shared" si="52"/>
        <v>107001173</v>
      </c>
      <c r="C860" s="427">
        <f t="shared" si="53"/>
        <v>46022</v>
      </c>
      <c r="D860" s="423" t="s">
        <v>589</v>
      </c>
      <c r="E860" s="423">
        <v>14</v>
      </c>
      <c r="F860" s="423" t="s">
        <v>588</v>
      </c>
      <c r="G860" s="423"/>
      <c r="H860" s="423" t="e">
        <f>#REF!</f>
        <v>#REF!</v>
      </c>
    </row>
    <row r="861" spans="1:8">
      <c r="A861" s="423" t="str">
        <f t="shared" si="51"/>
        <v>"ЕМКА" АД</v>
      </c>
      <c r="B861" s="423" t="str">
        <f t="shared" si="52"/>
        <v>107001173</v>
      </c>
      <c r="C861" s="427">
        <f t="shared" si="53"/>
        <v>46022</v>
      </c>
      <c r="D861" s="423" t="s">
        <v>591</v>
      </c>
      <c r="E861" s="423">
        <v>14</v>
      </c>
      <c r="F861" s="423" t="s">
        <v>590</v>
      </c>
      <c r="G861" s="423"/>
      <c r="H861" s="423" t="e">
        <f>#REF!</f>
        <v>#REF!</v>
      </c>
    </row>
    <row r="862" spans="1:8">
      <c r="A862" s="423" t="str">
        <f t="shared" si="51"/>
        <v>"ЕМКА" АД</v>
      </c>
      <c r="B862" s="423" t="str">
        <f t="shared" si="52"/>
        <v>107001173</v>
      </c>
      <c r="C862" s="427">
        <f t="shared" si="53"/>
        <v>46022</v>
      </c>
      <c r="D862" s="423" t="s">
        <v>593</v>
      </c>
      <c r="E862" s="423">
        <v>14</v>
      </c>
      <c r="F862" s="423" t="s">
        <v>592</v>
      </c>
      <c r="G862" s="423"/>
      <c r="H862" s="423" t="e">
        <f>#REF!</f>
        <v>#REF!</v>
      </c>
    </row>
    <row r="863" spans="1:8">
      <c r="A863" s="423" t="str">
        <f t="shared" si="51"/>
        <v>"ЕМКА" АД</v>
      </c>
      <c r="B863" s="423" t="str">
        <f t="shared" si="52"/>
        <v>107001173</v>
      </c>
      <c r="C863" s="427">
        <f t="shared" si="53"/>
        <v>46022</v>
      </c>
      <c r="D863" s="423" t="s">
        <v>595</v>
      </c>
      <c r="E863" s="423">
        <v>14</v>
      </c>
      <c r="F863" s="423" t="s">
        <v>594</v>
      </c>
      <c r="G863" s="423"/>
      <c r="H863" s="423" t="e">
        <f>#REF!</f>
        <v>#REF!</v>
      </c>
    </row>
    <row r="864" spans="1:8">
      <c r="A864" s="423" t="str">
        <f t="shared" si="51"/>
        <v>"ЕМКА" АД</v>
      </c>
      <c r="B864" s="423" t="str">
        <f t="shared" si="52"/>
        <v>107001173</v>
      </c>
      <c r="C864" s="427">
        <f t="shared" si="53"/>
        <v>46022</v>
      </c>
      <c r="D864" s="423" t="s">
        <v>597</v>
      </c>
      <c r="E864" s="423">
        <v>14</v>
      </c>
      <c r="F864" s="423" t="s">
        <v>596</v>
      </c>
      <c r="G864" s="423"/>
      <c r="H864" s="423" t="e">
        <f>#REF!</f>
        <v>#REF!</v>
      </c>
    </row>
    <row r="865" spans="1:8">
      <c r="A865" s="423" t="str">
        <f t="shared" si="51"/>
        <v>"ЕМКА" АД</v>
      </c>
      <c r="B865" s="423" t="str">
        <f t="shared" si="52"/>
        <v>107001173</v>
      </c>
      <c r="C865" s="427">
        <f t="shared" si="53"/>
        <v>46022</v>
      </c>
      <c r="D865" s="423" t="s">
        <v>598</v>
      </c>
      <c r="E865" s="423">
        <v>14</v>
      </c>
      <c r="F865" s="423" t="s">
        <v>585</v>
      </c>
      <c r="G865" s="423"/>
      <c r="H865" s="423" t="e">
        <f>#REF!</f>
        <v>#REF!</v>
      </c>
    </row>
    <row r="866" spans="1:8">
      <c r="A866" s="423" t="str">
        <f t="shared" si="51"/>
        <v>"ЕМКА" АД</v>
      </c>
      <c r="B866" s="423" t="str">
        <f t="shared" si="52"/>
        <v>107001173</v>
      </c>
      <c r="C866" s="427">
        <f t="shared" si="53"/>
        <v>46022</v>
      </c>
      <c r="D866" s="423" t="s">
        <v>599</v>
      </c>
      <c r="E866" s="423">
        <v>14</v>
      </c>
      <c r="F866" s="423" t="s">
        <v>885</v>
      </c>
      <c r="G866" s="423"/>
      <c r="H866" s="423" t="e">
        <f>#REF!</f>
        <v>#REF!</v>
      </c>
    </row>
    <row r="867" spans="1:8">
      <c r="A867" s="423" t="str">
        <f t="shared" si="51"/>
        <v>"ЕМКА" АД</v>
      </c>
      <c r="B867" s="423" t="str">
        <f t="shared" si="52"/>
        <v>107001173</v>
      </c>
      <c r="C867" s="427">
        <f t="shared" si="53"/>
        <v>46022</v>
      </c>
      <c r="D867" s="423" t="s">
        <v>602</v>
      </c>
      <c r="E867" s="423">
        <v>14</v>
      </c>
      <c r="F867" s="423" t="s">
        <v>601</v>
      </c>
      <c r="G867" s="423"/>
      <c r="H867" s="423" t="e">
        <f>#REF!</f>
        <v>#REF!</v>
      </c>
    </row>
    <row r="868" spans="1:8">
      <c r="A868" s="423" t="str">
        <f t="shared" si="51"/>
        <v>"ЕМКА" АД</v>
      </c>
      <c r="B868" s="423" t="str">
        <f t="shared" si="52"/>
        <v>107001173</v>
      </c>
      <c r="C868" s="427">
        <f t="shared" si="53"/>
        <v>46022</v>
      </c>
      <c r="D868" s="423" t="s">
        <v>603</v>
      </c>
      <c r="E868" s="423">
        <v>14</v>
      </c>
      <c r="F868" s="423" t="s">
        <v>124</v>
      </c>
      <c r="G868" s="423"/>
      <c r="H868" s="423" t="e">
        <f>#REF!</f>
        <v>#REF!</v>
      </c>
    </row>
    <row r="869" spans="1:8">
      <c r="A869" s="423" t="str">
        <f t="shared" si="51"/>
        <v>"ЕМКА" АД</v>
      </c>
      <c r="B869" s="423" t="str">
        <f t="shared" si="52"/>
        <v>107001173</v>
      </c>
      <c r="C869" s="427">
        <f t="shared" si="53"/>
        <v>46022</v>
      </c>
      <c r="D869" s="423" t="s">
        <v>604</v>
      </c>
      <c r="E869" s="423">
        <v>14</v>
      </c>
      <c r="F869" s="423" t="s">
        <v>126</v>
      </c>
      <c r="G869" s="423"/>
      <c r="H869" s="423" t="e">
        <f>#REF!</f>
        <v>#REF!</v>
      </c>
    </row>
    <row r="870" spans="1:8">
      <c r="A870" s="423" t="str">
        <f t="shared" si="51"/>
        <v>"ЕМКА" АД</v>
      </c>
      <c r="B870" s="423" t="str">
        <f t="shared" si="52"/>
        <v>107001173</v>
      </c>
      <c r="C870" s="427">
        <f t="shared" si="53"/>
        <v>46022</v>
      </c>
      <c r="D870" s="423" t="s">
        <v>605</v>
      </c>
      <c r="E870" s="423">
        <v>14</v>
      </c>
      <c r="F870" s="423" t="s">
        <v>130</v>
      </c>
      <c r="G870" s="423"/>
      <c r="H870" s="423" t="e">
        <f>#REF!</f>
        <v>#REF!</v>
      </c>
    </row>
    <row r="871" spans="1:8">
      <c r="A871" s="423" t="str">
        <f t="shared" si="51"/>
        <v>"ЕМКА" АД</v>
      </c>
      <c r="B871" s="423" t="str">
        <f t="shared" si="52"/>
        <v>107001173</v>
      </c>
      <c r="C871" s="427">
        <f t="shared" si="53"/>
        <v>46022</v>
      </c>
      <c r="D871" s="423" t="s">
        <v>606</v>
      </c>
      <c r="E871" s="423">
        <v>14</v>
      </c>
      <c r="F871" s="423" t="s">
        <v>132</v>
      </c>
      <c r="G871" s="423"/>
      <c r="H871" s="423" t="e">
        <f>#REF!</f>
        <v>#REF!</v>
      </c>
    </row>
    <row r="872" spans="1:8">
      <c r="A872" s="423" t="str">
        <f t="shared" si="51"/>
        <v>"ЕМКА" АД</v>
      </c>
      <c r="B872" s="423" t="str">
        <f t="shared" si="52"/>
        <v>107001173</v>
      </c>
      <c r="C872" s="427">
        <f t="shared" si="53"/>
        <v>46022</v>
      </c>
      <c r="D872" s="423" t="s">
        <v>608</v>
      </c>
      <c r="E872" s="423">
        <v>14</v>
      </c>
      <c r="F872" s="423" t="s">
        <v>607</v>
      </c>
      <c r="G872" s="423"/>
      <c r="H872" s="423" t="e">
        <f>#REF!</f>
        <v>#REF!</v>
      </c>
    </row>
    <row r="873" spans="1:8">
      <c r="A873" s="423" t="str">
        <f t="shared" si="51"/>
        <v>"ЕМКА" АД</v>
      </c>
      <c r="B873" s="423" t="str">
        <f t="shared" si="52"/>
        <v>107001173</v>
      </c>
      <c r="C873" s="427">
        <f t="shared" si="53"/>
        <v>46022</v>
      </c>
      <c r="D873" s="423" t="s">
        <v>609</v>
      </c>
      <c r="E873" s="423">
        <v>14</v>
      </c>
      <c r="F873" s="423" t="s">
        <v>138</v>
      </c>
      <c r="G873" s="423"/>
      <c r="H873" s="423" t="e">
        <f>#REF!</f>
        <v>#REF!</v>
      </c>
    </row>
    <row r="874" spans="1:8">
      <c r="A874" s="423" t="str">
        <f t="shared" si="51"/>
        <v>"ЕМКА" АД</v>
      </c>
      <c r="B874" s="423" t="str">
        <f t="shared" si="52"/>
        <v>107001173</v>
      </c>
      <c r="C874" s="427">
        <f t="shared" si="53"/>
        <v>46022</v>
      </c>
      <c r="D874" s="423" t="s">
        <v>611</v>
      </c>
      <c r="E874" s="423">
        <v>14</v>
      </c>
      <c r="F874" s="423" t="s">
        <v>610</v>
      </c>
      <c r="G874" s="423"/>
      <c r="H874" s="423" t="e">
        <f>#REF!</f>
        <v>#REF!</v>
      </c>
    </row>
    <row r="875" spans="1:8">
      <c r="A875" s="423" t="str">
        <f t="shared" si="51"/>
        <v>"ЕМКА" АД</v>
      </c>
      <c r="B875" s="423" t="str">
        <f t="shared" si="52"/>
        <v>107001173</v>
      </c>
      <c r="C875" s="427">
        <f t="shared" si="53"/>
        <v>46022</v>
      </c>
      <c r="D875" s="423" t="s">
        <v>613</v>
      </c>
      <c r="E875" s="423">
        <v>14</v>
      </c>
      <c r="F875" s="423" t="s">
        <v>612</v>
      </c>
      <c r="G875" s="423"/>
      <c r="H875" s="423" t="e">
        <f>#REF!</f>
        <v>#REF!</v>
      </c>
    </row>
    <row r="876" spans="1:8">
      <c r="A876" s="423" t="str">
        <f t="shared" si="51"/>
        <v>"ЕМКА" АД</v>
      </c>
      <c r="B876" s="423" t="str">
        <f t="shared" si="52"/>
        <v>107001173</v>
      </c>
      <c r="C876" s="427">
        <f t="shared" si="53"/>
        <v>46022</v>
      </c>
      <c r="D876" s="423" t="s">
        <v>615</v>
      </c>
      <c r="E876" s="423">
        <v>14</v>
      </c>
      <c r="F876" s="423" t="s">
        <v>614</v>
      </c>
      <c r="G876" s="423"/>
      <c r="H876" s="423" t="e">
        <f>#REF!</f>
        <v>#REF!</v>
      </c>
    </row>
    <row r="877" spans="1:8">
      <c r="A877" s="423" t="str">
        <f t="shared" si="51"/>
        <v>"ЕМКА" АД</v>
      </c>
      <c r="B877" s="423" t="str">
        <f t="shared" si="52"/>
        <v>107001173</v>
      </c>
      <c r="C877" s="427">
        <f t="shared" si="53"/>
        <v>46022</v>
      </c>
      <c r="D877" s="423" t="s">
        <v>616</v>
      </c>
      <c r="E877" s="423">
        <v>14</v>
      </c>
      <c r="F877" s="423" t="s">
        <v>585</v>
      </c>
      <c r="G877" s="423"/>
      <c r="H877" s="423" t="e">
        <f>#REF!</f>
        <v>#REF!</v>
      </c>
    </row>
    <row r="878" spans="1:8">
      <c r="A878" s="423" t="str">
        <f t="shared" si="51"/>
        <v>"ЕМКА" АД</v>
      </c>
      <c r="B878" s="423" t="str">
        <f t="shared" si="52"/>
        <v>107001173</v>
      </c>
      <c r="C878" s="427">
        <f t="shared" si="53"/>
        <v>46022</v>
      </c>
      <c r="D878" s="423" t="s">
        <v>617</v>
      </c>
      <c r="E878" s="423">
        <v>14</v>
      </c>
      <c r="F878" s="423" t="s">
        <v>600</v>
      </c>
      <c r="G878" s="423"/>
      <c r="H878" s="423" t="e">
        <f>#REF!</f>
        <v>#REF!</v>
      </c>
    </row>
    <row r="879" spans="1:8">
      <c r="A879" s="423" t="str">
        <f t="shared" si="51"/>
        <v>"ЕМКА" АД</v>
      </c>
      <c r="B879" s="423" t="str">
        <f t="shared" si="52"/>
        <v>107001173</v>
      </c>
      <c r="C879" s="427">
        <f t="shared" si="53"/>
        <v>46022</v>
      </c>
      <c r="D879" s="423" t="s">
        <v>619</v>
      </c>
      <c r="E879" s="423">
        <v>14</v>
      </c>
      <c r="F879" s="423" t="s">
        <v>618</v>
      </c>
      <c r="G879" s="423"/>
      <c r="H879" s="423" t="e">
        <f>#REF!</f>
        <v>#REF!</v>
      </c>
    </row>
    <row r="880" spans="1:8">
      <c r="A880" s="423" t="str">
        <f t="shared" si="51"/>
        <v>"ЕМКА" АД</v>
      </c>
      <c r="B880" s="423" t="str">
        <f t="shared" si="52"/>
        <v>107001173</v>
      </c>
      <c r="C880" s="427">
        <f t="shared" si="53"/>
        <v>46022</v>
      </c>
      <c r="D880" s="423" t="s">
        <v>621</v>
      </c>
      <c r="E880" s="423">
        <v>14</v>
      </c>
      <c r="F880" s="423" t="s">
        <v>620</v>
      </c>
      <c r="G880" s="423"/>
      <c r="H880" s="423" t="e">
        <f>#REF!</f>
        <v>#REF!</v>
      </c>
    </row>
    <row r="881" spans="1:8">
      <c r="A881" s="423" t="str">
        <f t="shared" si="51"/>
        <v>"ЕМКА" АД</v>
      </c>
      <c r="B881" s="423" t="str">
        <f t="shared" si="52"/>
        <v>107001173</v>
      </c>
      <c r="C881" s="427">
        <f t="shared" si="53"/>
        <v>46022</v>
      </c>
      <c r="D881" s="423" t="s">
        <v>572</v>
      </c>
      <c r="E881" s="423">
        <v>15</v>
      </c>
      <c r="F881" s="423" t="s">
        <v>571</v>
      </c>
      <c r="G881" s="423"/>
      <c r="H881" s="423" t="e">
        <f>#REF!</f>
        <v>#REF!</v>
      </c>
    </row>
    <row r="882" spans="1:8">
      <c r="A882" s="423" t="str">
        <f t="shared" si="51"/>
        <v>"ЕМКА" АД</v>
      </c>
      <c r="B882" s="423" t="str">
        <f t="shared" si="52"/>
        <v>107001173</v>
      </c>
      <c r="C882" s="427">
        <f t="shared" si="53"/>
        <v>46022</v>
      </c>
      <c r="D882" s="423" t="s">
        <v>574</v>
      </c>
      <c r="E882" s="423">
        <v>15</v>
      </c>
      <c r="F882" s="423" t="s">
        <v>573</v>
      </c>
      <c r="G882" s="423"/>
      <c r="H882" s="423" t="e">
        <f>#REF!</f>
        <v>#REF!</v>
      </c>
    </row>
    <row r="883" spans="1:8">
      <c r="A883" s="423" t="str">
        <f t="shared" si="51"/>
        <v>"ЕМКА" АД</v>
      </c>
      <c r="B883" s="423" t="str">
        <f t="shared" si="52"/>
        <v>107001173</v>
      </c>
      <c r="C883" s="427">
        <f t="shared" si="53"/>
        <v>46022</v>
      </c>
      <c r="D883" s="423" t="s">
        <v>576</v>
      </c>
      <c r="E883" s="423">
        <v>15</v>
      </c>
      <c r="F883" s="423" t="s">
        <v>575</v>
      </c>
      <c r="G883" s="423"/>
      <c r="H883" s="423" t="e">
        <f>#REF!</f>
        <v>#REF!</v>
      </c>
    </row>
    <row r="884" spans="1:8">
      <c r="A884" s="423" t="str">
        <f t="shared" si="51"/>
        <v>"ЕМКА" АД</v>
      </c>
      <c r="B884" s="423" t="str">
        <f t="shared" si="52"/>
        <v>107001173</v>
      </c>
      <c r="C884" s="427">
        <f t="shared" si="53"/>
        <v>46022</v>
      </c>
      <c r="D884" s="423" t="s">
        <v>578</v>
      </c>
      <c r="E884" s="423">
        <v>15</v>
      </c>
      <c r="F884" s="423" t="s">
        <v>577</v>
      </c>
      <c r="G884" s="423"/>
      <c r="H884" s="423" t="e">
        <f>#REF!</f>
        <v>#REF!</v>
      </c>
    </row>
    <row r="885" spans="1:8">
      <c r="A885" s="423" t="str">
        <f t="shared" si="51"/>
        <v>"ЕМКА" АД</v>
      </c>
      <c r="B885" s="423" t="str">
        <f t="shared" si="52"/>
        <v>107001173</v>
      </c>
      <c r="C885" s="427">
        <f t="shared" si="53"/>
        <v>46022</v>
      </c>
      <c r="D885" s="423" t="s">
        <v>580</v>
      </c>
      <c r="E885" s="423">
        <v>15</v>
      </c>
      <c r="F885" s="423" t="s">
        <v>579</v>
      </c>
      <c r="G885" s="423"/>
      <c r="H885" s="423" t="e">
        <f>#REF!</f>
        <v>#REF!</v>
      </c>
    </row>
    <row r="886" spans="1:8">
      <c r="A886" s="423" t="str">
        <f t="shared" si="51"/>
        <v>"ЕМКА" АД</v>
      </c>
      <c r="B886" s="423" t="str">
        <f t="shared" si="52"/>
        <v>107001173</v>
      </c>
      <c r="C886" s="427">
        <f t="shared" si="53"/>
        <v>46022</v>
      </c>
      <c r="D886" s="423" t="s">
        <v>582</v>
      </c>
      <c r="E886" s="423">
        <v>15</v>
      </c>
      <c r="F886" s="423" t="s">
        <v>581</v>
      </c>
      <c r="G886" s="423"/>
      <c r="H886" s="423" t="e">
        <f>#REF!</f>
        <v>#REF!</v>
      </c>
    </row>
    <row r="887" spans="1:8">
      <c r="A887" s="423" t="str">
        <f t="shared" si="51"/>
        <v>"ЕМКА" АД</v>
      </c>
      <c r="B887" s="423" t="str">
        <f t="shared" si="52"/>
        <v>107001173</v>
      </c>
      <c r="C887" s="427">
        <f t="shared" si="53"/>
        <v>46022</v>
      </c>
      <c r="D887" s="423" t="s">
        <v>584</v>
      </c>
      <c r="E887" s="423">
        <v>15</v>
      </c>
      <c r="F887" s="423" t="s">
        <v>583</v>
      </c>
      <c r="G887" s="423"/>
      <c r="H887" s="423" t="e">
        <f>#REF!</f>
        <v>#REF!</v>
      </c>
    </row>
    <row r="888" spans="1:8">
      <c r="A888" s="423" t="str">
        <f t="shared" si="51"/>
        <v>"ЕМКА" АД</v>
      </c>
      <c r="B888" s="423" t="str">
        <f t="shared" si="52"/>
        <v>107001173</v>
      </c>
      <c r="C888" s="427">
        <f t="shared" si="53"/>
        <v>46022</v>
      </c>
      <c r="D888" s="423" t="s">
        <v>586</v>
      </c>
      <c r="E888" s="423">
        <v>15</v>
      </c>
      <c r="F888" s="423" t="s">
        <v>585</v>
      </c>
      <c r="G888" s="423"/>
      <c r="H888" s="423" t="e">
        <f>#REF!</f>
        <v>#REF!</v>
      </c>
    </row>
    <row r="889" spans="1:8">
      <c r="A889" s="423" t="str">
        <f t="shared" si="51"/>
        <v>"ЕМКА" АД</v>
      </c>
      <c r="B889" s="423" t="str">
        <f t="shared" si="52"/>
        <v>107001173</v>
      </c>
      <c r="C889" s="427">
        <f t="shared" si="53"/>
        <v>46022</v>
      </c>
      <c r="D889" s="423" t="s">
        <v>587</v>
      </c>
      <c r="E889" s="423">
        <v>15</v>
      </c>
      <c r="F889" s="423" t="s">
        <v>570</v>
      </c>
      <c r="G889" s="423"/>
      <c r="H889" s="423" t="e">
        <f>#REF!</f>
        <v>#REF!</v>
      </c>
    </row>
    <row r="890" spans="1:8">
      <c r="A890" s="423" t="str">
        <f t="shared" si="51"/>
        <v>"ЕМКА" АД</v>
      </c>
      <c r="B890" s="423" t="str">
        <f t="shared" si="52"/>
        <v>107001173</v>
      </c>
      <c r="C890" s="427">
        <f t="shared" si="53"/>
        <v>46022</v>
      </c>
      <c r="D890" s="423" t="s">
        <v>589</v>
      </c>
      <c r="E890" s="423">
        <v>15</v>
      </c>
      <c r="F890" s="423" t="s">
        <v>588</v>
      </c>
      <c r="G890" s="423"/>
      <c r="H890" s="423" t="e">
        <f>#REF!</f>
        <v>#REF!</v>
      </c>
    </row>
    <row r="891" spans="1:8">
      <c r="A891" s="423" t="str">
        <f t="shared" si="51"/>
        <v>"ЕМКА" АД</v>
      </c>
      <c r="B891" s="423" t="str">
        <f t="shared" si="52"/>
        <v>107001173</v>
      </c>
      <c r="C891" s="427">
        <f t="shared" si="53"/>
        <v>46022</v>
      </c>
      <c r="D891" s="423" t="s">
        <v>591</v>
      </c>
      <c r="E891" s="423">
        <v>15</v>
      </c>
      <c r="F891" s="423" t="s">
        <v>590</v>
      </c>
      <c r="G891" s="423"/>
      <c r="H891" s="423" t="e">
        <f>#REF!</f>
        <v>#REF!</v>
      </c>
    </row>
    <row r="892" spans="1:8">
      <c r="A892" s="423" t="str">
        <f t="shared" si="51"/>
        <v>"ЕМКА" АД</v>
      </c>
      <c r="B892" s="423" t="str">
        <f t="shared" si="52"/>
        <v>107001173</v>
      </c>
      <c r="C892" s="427">
        <f t="shared" si="53"/>
        <v>46022</v>
      </c>
      <c r="D892" s="423" t="s">
        <v>593</v>
      </c>
      <c r="E892" s="423">
        <v>15</v>
      </c>
      <c r="F892" s="423" t="s">
        <v>592</v>
      </c>
      <c r="G892" s="423"/>
      <c r="H892" s="423" t="e">
        <f>#REF!</f>
        <v>#REF!</v>
      </c>
    </row>
    <row r="893" spans="1:8">
      <c r="A893" s="423" t="str">
        <f t="shared" si="51"/>
        <v>"ЕМКА" АД</v>
      </c>
      <c r="B893" s="423" t="str">
        <f t="shared" si="52"/>
        <v>107001173</v>
      </c>
      <c r="C893" s="427">
        <f t="shared" si="53"/>
        <v>46022</v>
      </c>
      <c r="D893" s="423" t="s">
        <v>595</v>
      </c>
      <c r="E893" s="423">
        <v>15</v>
      </c>
      <c r="F893" s="423" t="s">
        <v>594</v>
      </c>
      <c r="G893" s="423"/>
      <c r="H893" s="423" t="e">
        <f>#REF!</f>
        <v>#REF!</v>
      </c>
    </row>
    <row r="894" spans="1:8">
      <c r="A894" s="423" t="str">
        <f t="shared" si="51"/>
        <v>"ЕМКА" АД</v>
      </c>
      <c r="B894" s="423" t="str">
        <f t="shared" si="52"/>
        <v>107001173</v>
      </c>
      <c r="C894" s="427">
        <f t="shared" si="53"/>
        <v>46022</v>
      </c>
      <c r="D894" s="423" t="s">
        <v>597</v>
      </c>
      <c r="E894" s="423">
        <v>15</v>
      </c>
      <c r="F894" s="423" t="s">
        <v>596</v>
      </c>
      <c r="G894" s="423"/>
      <c r="H894" s="423" t="e">
        <f>#REF!</f>
        <v>#REF!</v>
      </c>
    </row>
    <row r="895" spans="1:8">
      <c r="A895" s="423" t="str">
        <f t="shared" si="51"/>
        <v>"ЕМКА" АД</v>
      </c>
      <c r="B895" s="423" t="str">
        <f t="shared" si="52"/>
        <v>107001173</v>
      </c>
      <c r="C895" s="427">
        <f t="shared" si="53"/>
        <v>46022</v>
      </c>
      <c r="D895" s="423" t="s">
        <v>598</v>
      </c>
      <c r="E895" s="423">
        <v>15</v>
      </c>
      <c r="F895" s="423" t="s">
        <v>585</v>
      </c>
      <c r="G895" s="423"/>
      <c r="H895" s="423" t="e">
        <f>#REF!</f>
        <v>#REF!</v>
      </c>
    </row>
    <row r="896" spans="1:8">
      <c r="A896" s="423" t="str">
        <f t="shared" si="51"/>
        <v>"ЕМКА" АД</v>
      </c>
      <c r="B896" s="423" t="str">
        <f t="shared" si="52"/>
        <v>107001173</v>
      </c>
      <c r="C896" s="427">
        <f t="shared" si="53"/>
        <v>46022</v>
      </c>
      <c r="D896" s="423" t="s">
        <v>599</v>
      </c>
      <c r="E896" s="423">
        <v>15</v>
      </c>
      <c r="F896" s="423" t="s">
        <v>885</v>
      </c>
      <c r="G896" s="423"/>
      <c r="H896" s="423" t="e">
        <f>#REF!</f>
        <v>#REF!</v>
      </c>
    </row>
    <row r="897" spans="1:8">
      <c r="A897" s="423" t="str">
        <f t="shared" si="51"/>
        <v>"ЕМКА" АД</v>
      </c>
      <c r="B897" s="423" t="str">
        <f t="shared" si="52"/>
        <v>107001173</v>
      </c>
      <c r="C897" s="427">
        <f t="shared" si="53"/>
        <v>46022</v>
      </c>
      <c r="D897" s="423" t="s">
        <v>602</v>
      </c>
      <c r="E897" s="423">
        <v>15</v>
      </c>
      <c r="F897" s="423" t="s">
        <v>601</v>
      </c>
      <c r="G897" s="423"/>
      <c r="H897" s="423" t="e">
        <f>#REF!</f>
        <v>#REF!</v>
      </c>
    </row>
    <row r="898" spans="1:8">
      <c r="A898" s="423" t="str">
        <f t="shared" si="51"/>
        <v>"ЕМКА" АД</v>
      </c>
      <c r="B898" s="423" t="str">
        <f t="shared" si="52"/>
        <v>107001173</v>
      </c>
      <c r="C898" s="427">
        <f t="shared" si="53"/>
        <v>46022</v>
      </c>
      <c r="D898" s="423" t="s">
        <v>603</v>
      </c>
      <c r="E898" s="423">
        <v>15</v>
      </c>
      <c r="F898" s="423" t="s">
        <v>124</v>
      </c>
      <c r="G898" s="423"/>
      <c r="H898" s="423" t="e">
        <f>#REF!</f>
        <v>#REF!</v>
      </c>
    </row>
    <row r="899" spans="1:8">
      <c r="A899" s="423" t="str">
        <f t="shared" si="51"/>
        <v>"ЕМКА" АД</v>
      </c>
      <c r="B899" s="423" t="str">
        <f t="shared" si="52"/>
        <v>107001173</v>
      </c>
      <c r="C899" s="427">
        <f t="shared" si="53"/>
        <v>46022</v>
      </c>
      <c r="D899" s="423" t="s">
        <v>604</v>
      </c>
      <c r="E899" s="423">
        <v>15</v>
      </c>
      <c r="F899" s="423" t="s">
        <v>126</v>
      </c>
      <c r="G899" s="423"/>
      <c r="H899" s="423" t="e">
        <f>#REF!</f>
        <v>#REF!</v>
      </c>
    </row>
    <row r="900" spans="1:8">
      <c r="A900" s="423" t="str">
        <f t="shared" si="51"/>
        <v>"ЕМКА" АД</v>
      </c>
      <c r="B900" s="423" t="str">
        <f t="shared" si="52"/>
        <v>107001173</v>
      </c>
      <c r="C900" s="427">
        <f t="shared" si="53"/>
        <v>46022</v>
      </c>
      <c r="D900" s="423" t="s">
        <v>605</v>
      </c>
      <c r="E900" s="423">
        <v>15</v>
      </c>
      <c r="F900" s="423" t="s">
        <v>130</v>
      </c>
      <c r="G900" s="423"/>
      <c r="H900" s="423" t="e">
        <f>#REF!</f>
        <v>#REF!</v>
      </c>
    </row>
    <row r="901" spans="1:8">
      <c r="A901" s="423" t="str">
        <f t="shared" si="51"/>
        <v>"ЕМКА" АД</v>
      </c>
      <c r="B901" s="423" t="str">
        <f t="shared" si="52"/>
        <v>107001173</v>
      </c>
      <c r="C901" s="427">
        <f t="shared" si="53"/>
        <v>46022</v>
      </c>
      <c r="D901" s="423" t="s">
        <v>606</v>
      </c>
      <c r="E901" s="423">
        <v>15</v>
      </c>
      <c r="F901" s="423" t="s">
        <v>132</v>
      </c>
      <c r="G901" s="423"/>
      <c r="H901" s="423" t="e">
        <f>#REF!</f>
        <v>#REF!</v>
      </c>
    </row>
    <row r="902" spans="1:8">
      <c r="A902" s="423" t="str">
        <f t="shared" si="51"/>
        <v>"ЕМКА" АД</v>
      </c>
      <c r="B902" s="423" t="str">
        <f t="shared" si="52"/>
        <v>107001173</v>
      </c>
      <c r="C902" s="427">
        <f t="shared" si="53"/>
        <v>46022</v>
      </c>
      <c r="D902" s="423" t="s">
        <v>608</v>
      </c>
      <c r="E902" s="423">
        <v>15</v>
      </c>
      <c r="F902" s="423" t="s">
        <v>607</v>
      </c>
      <c r="G902" s="423"/>
      <c r="H902" s="423" t="e">
        <f>#REF!</f>
        <v>#REF!</v>
      </c>
    </row>
    <row r="903" spans="1:8">
      <c r="A903" s="423" t="str">
        <f t="shared" si="51"/>
        <v>"ЕМКА" АД</v>
      </c>
      <c r="B903" s="423" t="str">
        <f t="shared" si="52"/>
        <v>107001173</v>
      </c>
      <c r="C903" s="427">
        <f t="shared" si="53"/>
        <v>46022</v>
      </c>
      <c r="D903" s="423" t="s">
        <v>609</v>
      </c>
      <c r="E903" s="423">
        <v>15</v>
      </c>
      <c r="F903" s="423" t="s">
        <v>138</v>
      </c>
      <c r="G903" s="423"/>
      <c r="H903" s="423" t="e">
        <f>#REF!</f>
        <v>#REF!</v>
      </c>
    </row>
    <row r="904" spans="1:8">
      <c r="A904" s="423" t="str">
        <f t="shared" si="51"/>
        <v>"ЕМКА" АД</v>
      </c>
      <c r="B904" s="423" t="str">
        <f t="shared" si="52"/>
        <v>107001173</v>
      </c>
      <c r="C904" s="427">
        <f t="shared" si="53"/>
        <v>46022</v>
      </c>
      <c r="D904" s="423" t="s">
        <v>611</v>
      </c>
      <c r="E904" s="423">
        <v>15</v>
      </c>
      <c r="F904" s="423" t="s">
        <v>610</v>
      </c>
      <c r="G904" s="423"/>
      <c r="H904" s="423" t="e">
        <f>#REF!</f>
        <v>#REF!</v>
      </c>
    </row>
    <row r="905" spans="1:8">
      <c r="A905" s="423" t="str">
        <f t="shared" si="51"/>
        <v>"ЕМКА" АД</v>
      </c>
      <c r="B905" s="423" t="str">
        <f t="shared" si="52"/>
        <v>107001173</v>
      </c>
      <c r="C905" s="427">
        <f t="shared" si="53"/>
        <v>46022</v>
      </c>
      <c r="D905" s="423" t="s">
        <v>613</v>
      </c>
      <c r="E905" s="423">
        <v>15</v>
      </c>
      <c r="F905" s="423" t="s">
        <v>612</v>
      </c>
      <c r="G905" s="423"/>
      <c r="H905" s="423" t="e">
        <f>#REF!</f>
        <v>#REF!</v>
      </c>
    </row>
    <row r="906" spans="1:8">
      <c r="A906" s="423" t="str">
        <f t="shared" si="51"/>
        <v>"ЕМКА" АД</v>
      </c>
      <c r="B906" s="423" t="str">
        <f t="shared" si="52"/>
        <v>107001173</v>
      </c>
      <c r="C906" s="427">
        <f t="shared" si="53"/>
        <v>46022</v>
      </c>
      <c r="D906" s="423" t="s">
        <v>615</v>
      </c>
      <c r="E906" s="423">
        <v>15</v>
      </c>
      <c r="F906" s="423" t="s">
        <v>614</v>
      </c>
      <c r="G906" s="423"/>
      <c r="H906" s="423" t="e">
        <f>#REF!</f>
        <v>#REF!</v>
      </c>
    </row>
    <row r="907" spans="1:8">
      <c r="A907" s="423" t="str">
        <f t="shared" si="51"/>
        <v>"ЕМКА" АД</v>
      </c>
      <c r="B907" s="423" t="str">
        <f t="shared" si="52"/>
        <v>107001173</v>
      </c>
      <c r="C907" s="427">
        <f t="shared" si="53"/>
        <v>46022</v>
      </c>
      <c r="D907" s="423" t="s">
        <v>616</v>
      </c>
      <c r="E907" s="423">
        <v>15</v>
      </c>
      <c r="F907" s="423" t="s">
        <v>585</v>
      </c>
      <c r="G907" s="423"/>
      <c r="H907" s="423" t="e">
        <f>#REF!</f>
        <v>#REF!</v>
      </c>
    </row>
    <row r="908" spans="1:8">
      <c r="A908" s="423" t="str">
        <f t="shared" si="51"/>
        <v>"ЕМКА" АД</v>
      </c>
      <c r="B908" s="423" t="str">
        <f t="shared" si="52"/>
        <v>107001173</v>
      </c>
      <c r="C908" s="427">
        <f t="shared" si="53"/>
        <v>46022</v>
      </c>
      <c r="D908" s="423" t="s">
        <v>617</v>
      </c>
      <c r="E908" s="423">
        <v>15</v>
      </c>
      <c r="F908" s="423" t="s">
        <v>600</v>
      </c>
      <c r="G908" s="423"/>
      <c r="H908" s="423" t="e">
        <f>#REF!</f>
        <v>#REF!</v>
      </c>
    </row>
    <row r="909" spans="1:8">
      <c r="A909" s="423" t="str">
        <f t="shared" si="51"/>
        <v>"ЕМКА" АД</v>
      </c>
      <c r="B909" s="423" t="str">
        <f t="shared" si="52"/>
        <v>107001173</v>
      </c>
      <c r="C909" s="427">
        <f t="shared" si="53"/>
        <v>46022</v>
      </c>
      <c r="D909" s="423" t="s">
        <v>619</v>
      </c>
      <c r="E909" s="423">
        <v>15</v>
      </c>
      <c r="F909" s="423" t="s">
        <v>618</v>
      </c>
      <c r="G909" s="423"/>
      <c r="H909" s="423" t="e">
        <f>#REF!</f>
        <v>#REF!</v>
      </c>
    </row>
    <row r="910" spans="1:8">
      <c r="A910" s="423" t="str">
        <f t="shared" si="51"/>
        <v>"ЕМКА" АД</v>
      </c>
      <c r="B910" s="423" t="str">
        <f t="shared" si="52"/>
        <v>107001173</v>
      </c>
      <c r="C910" s="427">
        <f t="shared" si="53"/>
        <v>46022</v>
      </c>
      <c r="D910" s="423" t="s">
        <v>621</v>
      </c>
      <c r="E910" s="423">
        <v>15</v>
      </c>
      <c r="F910" s="423" t="s">
        <v>620</v>
      </c>
      <c r="G910" s="423"/>
      <c r="H910" s="423" t="e">
        <f>#REF!</f>
        <v>#REF!</v>
      </c>
    </row>
    <row r="911" spans="1:8" s="250" customFormat="1">
      <c r="A911" s="424"/>
      <c r="B911" s="424"/>
      <c r="C911" s="425"/>
      <c r="D911" s="424"/>
      <c r="E911" s="424"/>
      <c r="F911" s="426" t="s">
        <v>886</v>
      </c>
      <c r="G911" s="424"/>
      <c r="H911" s="424"/>
    </row>
    <row r="912" spans="1:8">
      <c r="A912" s="423" t="str">
        <f t="shared" ref="A912:A975" si="54">pdeName</f>
        <v>"ЕМКА" АД</v>
      </c>
      <c r="B912" s="423" t="str">
        <f t="shared" ref="B912:B975" si="55">pdeBulstat</f>
        <v>107001173</v>
      </c>
      <c r="C912" s="427">
        <f t="shared" ref="C912:C975" si="56">endDate</f>
        <v>46022</v>
      </c>
      <c r="D912" s="423" t="s">
        <v>623</v>
      </c>
      <c r="E912" s="423">
        <v>1</v>
      </c>
      <c r="F912" s="423" t="s">
        <v>622</v>
      </c>
      <c r="G912" s="423" t="s">
        <v>887</v>
      </c>
      <c r="H912" s="428" t="e">
        <f>#REF!</f>
        <v>#REF!</v>
      </c>
    </row>
    <row r="913" spans="1:8">
      <c r="A913" s="423" t="str">
        <f t="shared" si="54"/>
        <v>"ЕМКА" АД</v>
      </c>
      <c r="B913" s="423" t="str">
        <f t="shared" si="55"/>
        <v>107001173</v>
      </c>
      <c r="C913" s="427">
        <f t="shared" si="56"/>
        <v>46022</v>
      </c>
      <c r="D913" s="423" t="s">
        <v>626</v>
      </c>
      <c r="E913" s="423">
        <v>1</v>
      </c>
      <c r="F913" s="423" t="s">
        <v>625</v>
      </c>
      <c r="G913" s="423" t="s">
        <v>887</v>
      </c>
      <c r="H913" s="428" t="e">
        <f>#REF!</f>
        <v>#REF!</v>
      </c>
    </row>
    <row r="914" spans="1:8">
      <c r="A914" s="423" t="str">
        <f t="shared" si="54"/>
        <v>"ЕМКА" АД</v>
      </c>
      <c r="B914" s="423" t="str">
        <f t="shared" si="55"/>
        <v>107001173</v>
      </c>
      <c r="C914" s="427">
        <f t="shared" si="56"/>
        <v>46022</v>
      </c>
      <c r="D914" s="423" t="s">
        <v>628</v>
      </c>
      <c r="E914" s="423">
        <v>1</v>
      </c>
      <c r="F914" s="423" t="s">
        <v>627</v>
      </c>
      <c r="G914" s="423" t="s">
        <v>887</v>
      </c>
      <c r="H914" s="428" t="e">
        <f>#REF!</f>
        <v>#REF!</v>
      </c>
    </row>
    <row r="915" spans="1:8">
      <c r="A915" s="423" t="str">
        <f t="shared" si="54"/>
        <v>"ЕМКА" АД</v>
      </c>
      <c r="B915" s="423" t="str">
        <f t="shared" si="55"/>
        <v>107001173</v>
      </c>
      <c r="C915" s="427">
        <f t="shared" si="56"/>
        <v>46022</v>
      </c>
      <c r="D915" s="423" t="s">
        <v>630</v>
      </c>
      <c r="E915" s="423">
        <v>1</v>
      </c>
      <c r="F915" s="423" t="s">
        <v>629</v>
      </c>
      <c r="G915" s="423" t="s">
        <v>887</v>
      </c>
      <c r="H915" s="428" t="e">
        <f>#REF!</f>
        <v>#REF!</v>
      </c>
    </row>
    <row r="916" spans="1:8">
      <c r="A916" s="423" t="str">
        <f t="shared" si="54"/>
        <v>"ЕМКА" АД</v>
      </c>
      <c r="B916" s="423" t="str">
        <f t="shared" si="55"/>
        <v>107001173</v>
      </c>
      <c r="C916" s="427">
        <f t="shared" si="56"/>
        <v>46022</v>
      </c>
      <c r="D916" s="423" t="s">
        <v>632</v>
      </c>
      <c r="E916" s="423">
        <v>1</v>
      </c>
      <c r="F916" s="423" t="s">
        <v>631</v>
      </c>
      <c r="G916" s="423" t="s">
        <v>887</v>
      </c>
      <c r="H916" s="428" t="e">
        <f>#REF!</f>
        <v>#REF!</v>
      </c>
    </row>
    <row r="917" spans="1:8">
      <c r="A917" s="423" t="str">
        <f t="shared" si="54"/>
        <v>"ЕМКА" АД</v>
      </c>
      <c r="B917" s="423" t="str">
        <f t="shared" si="55"/>
        <v>107001173</v>
      </c>
      <c r="C917" s="427">
        <f t="shared" si="56"/>
        <v>46022</v>
      </c>
      <c r="D917" s="423" t="s">
        <v>634</v>
      </c>
      <c r="E917" s="423">
        <v>1</v>
      </c>
      <c r="F917" s="423" t="s">
        <v>633</v>
      </c>
      <c r="G917" s="423" t="s">
        <v>887</v>
      </c>
      <c r="H917" s="428" t="e">
        <f>#REF!</f>
        <v>#REF!</v>
      </c>
    </row>
    <row r="918" spans="1:8">
      <c r="A918" s="423" t="str">
        <f t="shared" si="54"/>
        <v>"ЕМКА" АД</v>
      </c>
      <c r="B918" s="423" t="str">
        <f t="shared" si="55"/>
        <v>107001173</v>
      </c>
      <c r="C918" s="427">
        <f t="shared" si="56"/>
        <v>46022</v>
      </c>
      <c r="D918" s="423" t="s">
        <v>636</v>
      </c>
      <c r="E918" s="423">
        <v>1</v>
      </c>
      <c r="F918" s="423" t="s">
        <v>635</v>
      </c>
      <c r="G918" s="423" t="s">
        <v>887</v>
      </c>
      <c r="H918" s="428" t="e">
        <f>#REF!</f>
        <v>#REF!</v>
      </c>
    </row>
    <row r="919" spans="1:8">
      <c r="A919" s="423" t="str">
        <f t="shared" si="54"/>
        <v>"ЕМКА" АД</v>
      </c>
      <c r="B919" s="423" t="str">
        <f t="shared" si="55"/>
        <v>107001173</v>
      </c>
      <c r="C919" s="427">
        <f t="shared" si="56"/>
        <v>46022</v>
      </c>
      <c r="D919" s="423" t="s">
        <v>638</v>
      </c>
      <c r="E919" s="423">
        <v>1</v>
      </c>
      <c r="F919" s="423" t="s">
        <v>637</v>
      </c>
      <c r="G919" s="423" t="s">
        <v>887</v>
      </c>
      <c r="H919" s="428" t="e">
        <f>#REF!</f>
        <v>#REF!</v>
      </c>
    </row>
    <row r="920" spans="1:8">
      <c r="A920" s="423" t="str">
        <f t="shared" si="54"/>
        <v>"ЕМКА" АД</v>
      </c>
      <c r="B920" s="423" t="str">
        <f t="shared" si="55"/>
        <v>107001173</v>
      </c>
      <c r="C920" s="427">
        <f t="shared" si="56"/>
        <v>46022</v>
      </c>
      <c r="D920" s="423" t="s">
        <v>639</v>
      </c>
      <c r="E920" s="423">
        <v>1</v>
      </c>
      <c r="F920" s="423" t="s">
        <v>631</v>
      </c>
      <c r="G920" s="423" t="s">
        <v>887</v>
      </c>
      <c r="H920" s="428" t="e">
        <f>#REF!</f>
        <v>#REF!</v>
      </c>
    </row>
    <row r="921" spans="1:8">
      <c r="A921" s="423" t="str">
        <f t="shared" si="54"/>
        <v>"ЕМКА" АД</v>
      </c>
      <c r="B921" s="423" t="str">
        <f t="shared" si="55"/>
        <v>107001173</v>
      </c>
      <c r="C921" s="427">
        <f t="shared" si="56"/>
        <v>46022</v>
      </c>
      <c r="D921" s="423" t="s">
        <v>640</v>
      </c>
      <c r="E921" s="423">
        <v>1</v>
      </c>
      <c r="F921" s="423" t="s">
        <v>624</v>
      </c>
      <c r="G921" s="423" t="s">
        <v>887</v>
      </c>
      <c r="H921" s="428" t="e">
        <f>#REF!</f>
        <v>#REF!</v>
      </c>
    </row>
    <row r="922" spans="1:8">
      <c r="A922" s="423" t="str">
        <f t="shared" si="54"/>
        <v>"ЕМКА" АД</v>
      </c>
      <c r="B922" s="423" t="str">
        <f t="shared" si="55"/>
        <v>107001173</v>
      </c>
      <c r="C922" s="427">
        <f t="shared" si="56"/>
        <v>46022</v>
      </c>
      <c r="D922" s="423" t="s">
        <v>641</v>
      </c>
      <c r="E922" s="423">
        <v>1</v>
      </c>
      <c r="F922" s="423" t="s">
        <v>888</v>
      </c>
      <c r="G922" s="423" t="s">
        <v>887</v>
      </c>
      <c r="H922" s="428" t="e">
        <f>#REF!</f>
        <v>#REF!</v>
      </c>
    </row>
    <row r="923" spans="1:8">
      <c r="A923" s="423" t="str">
        <f t="shared" si="54"/>
        <v>"ЕМКА" АД</v>
      </c>
      <c r="B923" s="423" t="str">
        <f t="shared" si="55"/>
        <v>107001173</v>
      </c>
      <c r="C923" s="427">
        <f t="shared" si="56"/>
        <v>46022</v>
      </c>
      <c r="D923" s="423" t="s">
        <v>644</v>
      </c>
      <c r="E923" s="423">
        <v>1</v>
      </c>
      <c r="F923" s="423" t="s">
        <v>643</v>
      </c>
      <c r="G923" s="423" t="s">
        <v>887</v>
      </c>
      <c r="H923" s="428" t="e">
        <f>#REF!</f>
        <v>#REF!</v>
      </c>
    </row>
    <row r="924" spans="1:8">
      <c r="A924" s="423" t="str">
        <f t="shared" si="54"/>
        <v>"ЕМКА" АД</v>
      </c>
      <c r="B924" s="423" t="str">
        <f t="shared" si="55"/>
        <v>107001173</v>
      </c>
      <c r="C924" s="427">
        <f t="shared" si="56"/>
        <v>46022</v>
      </c>
      <c r="D924" s="423" t="s">
        <v>646</v>
      </c>
      <c r="E924" s="423">
        <v>1</v>
      </c>
      <c r="F924" s="423" t="s">
        <v>645</v>
      </c>
      <c r="G924" s="423" t="s">
        <v>887</v>
      </c>
      <c r="H924" s="428" t="e">
        <f>#REF!</f>
        <v>#REF!</v>
      </c>
    </row>
    <row r="925" spans="1:8">
      <c r="A925" s="423" t="str">
        <f t="shared" si="54"/>
        <v>"ЕМКА" АД</v>
      </c>
      <c r="B925" s="423" t="str">
        <f t="shared" si="55"/>
        <v>107001173</v>
      </c>
      <c r="C925" s="427">
        <f t="shared" si="56"/>
        <v>46022</v>
      </c>
      <c r="D925" s="423" t="s">
        <v>648</v>
      </c>
      <c r="E925" s="423">
        <v>1</v>
      </c>
      <c r="F925" s="423" t="s">
        <v>647</v>
      </c>
      <c r="G925" s="423" t="s">
        <v>887</v>
      </c>
      <c r="H925" s="428" t="e">
        <f>#REF!</f>
        <v>#REF!</v>
      </c>
    </row>
    <row r="926" spans="1:8">
      <c r="A926" s="423" t="str">
        <f t="shared" si="54"/>
        <v>"ЕМКА" АД</v>
      </c>
      <c r="B926" s="423" t="str">
        <f t="shared" si="55"/>
        <v>107001173</v>
      </c>
      <c r="C926" s="427">
        <f t="shared" si="56"/>
        <v>46022</v>
      </c>
      <c r="D926" s="423" t="s">
        <v>650</v>
      </c>
      <c r="E926" s="423">
        <v>1</v>
      </c>
      <c r="F926" s="423" t="s">
        <v>649</v>
      </c>
      <c r="G926" s="423" t="s">
        <v>887</v>
      </c>
      <c r="H926" s="428" t="e">
        <f>#REF!</f>
        <v>#REF!</v>
      </c>
    </row>
    <row r="927" spans="1:8">
      <c r="A927" s="423" t="str">
        <f t="shared" si="54"/>
        <v>"ЕМКА" АД</v>
      </c>
      <c r="B927" s="423" t="str">
        <f t="shared" si="55"/>
        <v>107001173</v>
      </c>
      <c r="C927" s="427">
        <f t="shared" si="56"/>
        <v>46022</v>
      </c>
      <c r="D927" s="423" t="s">
        <v>652</v>
      </c>
      <c r="E927" s="423">
        <v>1</v>
      </c>
      <c r="F927" s="423" t="s">
        <v>651</v>
      </c>
      <c r="G927" s="423" t="s">
        <v>887</v>
      </c>
      <c r="H927" s="428" t="e">
        <f>#REF!</f>
        <v>#REF!</v>
      </c>
    </row>
    <row r="928" spans="1:8">
      <c r="A928" s="423" t="str">
        <f t="shared" si="54"/>
        <v>"ЕМКА" АД</v>
      </c>
      <c r="B928" s="423" t="str">
        <f t="shared" si="55"/>
        <v>107001173</v>
      </c>
      <c r="C928" s="427">
        <f t="shared" si="56"/>
        <v>46022</v>
      </c>
      <c r="D928" s="423" t="s">
        <v>654</v>
      </c>
      <c r="E928" s="423">
        <v>1</v>
      </c>
      <c r="F928" s="423" t="s">
        <v>653</v>
      </c>
      <c r="G928" s="423" t="s">
        <v>887</v>
      </c>
      <c r="H928" s="428" t="e">
        <f>#REF!</f>
        <v>#REF!</v>
      </c>
    </row>
    <row r="929" spans="1:8">
      <c r="A929" s="423" t="str">
        <f t="shared" si="54"/>
        <v>"ЕМКА" АД</v>
      </c>
      <c r="B929" s="423" t="str">
        <f t="shared" si="55"/>
        <v>107001173</v>
      </c>
      <c r="C929" s="427">
        <f t="shared" si="56"/>
        <v>46022</v>
      </c>
      <c r="D929" s="423" t="s">
        <v>656</v>
      </c>
      <c r="E929" s="423">
        <v>1</v>
      </c>
      <c r="F929" s="423" t="s">
        <v>655</v>
      </c>
      <c r="G929" s="423" t="s">
        <v>887</v>
      </c>
      <c r="H929" s="428" t="e">
        <f>#REF!</f>
        <v>#REF!</v>
      </c>
    </row>
    <row r="930" spans="1:8">
      <c r="A930" s="423" t="str">
        <f t="shared" si="54"/>
        <v>"ЕМКА" АД</v>
      </c>
      <c r="B930" s="423" t="str">
        <f t="shared" si="55"/>
        <v>107001173</v>
      </c>
      <c r="C930" s="427">
        <f t="shared" si="56"/>
        <v>46022</v>
      </c>
      <c r="D930" s="423" t="s">
        <v>658</v>
      </c>
      <c r="E930" s="423">
        <v>1</v>
      </c>
      <c r="F930" s="423" t="s">
        <v>657</v>
      </c>
      <c r="G930" s="423" t="s">
        <v>887</v>
      </c>
      <c r="H930" s="428" t="e">
        <f>#REF!</f>
        <v>#REF!</v>
      </c>
    </row>
    <row r="931" spans="1:8">
      <c r="A931" s="423" t="str">
        <f t="shared" si="54"/>
        <v>"ЕМКА" АД</v>
      </c>
      <c r="B931" s="423" t="str">
        <f t="shared" si="55"/>
        <v>107001173</v>
      </c>
      <c r="C931" s="427">
        <f t="shared" si="56"/>
        <v>46022</v>
      </c>
      <c r="D931" s="423" t="s">
        <v>660</v>
      </c>
      <c r="E931" s="423">
        <v>1</v>
      </c>
      <c r="F931" s="423" t="s">
        <v>659</v>
      </c>
      <c r="G931" s="423" t="s">
        <v>887</v>
      </c>
      <c r="H931" s="428" t="e">
        <f>#REF!</f>
        <v>#REF!</v>
      </c>
    </row>
    <row r="932" spans="1:8">
      <c r="A932" s="423" t="str">
        <f t="shared" si="54"/>
        <v>"ЕМКА" АД</v>
      </c>
      <c r="B932" s="423" t="str">
        <f t="shared" si="55"/>
        <v>107001173</v>
      </c>
      <c r="C932" s="427">
        <f t="shared" si="56"/>
        <v>46022</v>
      </c>
      <c r="D932" s="423" t="s">
        <v>662</v>
      </c>
      <c r="E932" s="423">
        <v>1</v>
      </c>
      <c r="F932" s="423" t="s">
        <v>661</v>
      </c>
      <c r="G932" s="423" t="s">
        <v>887</v>
      </c>
      <c r="H932" s="428" t="e">
        <f>#REF!</f>
        <v>#REF!</v>
      </c>
    </row>
    <row r="933" spans="1:8">
      <c r="A933" s="423" t="str">
        <f t="shared" si="54"/>
        <v>"ЕМКА" АД</v>
      </c>
      <c r="B933" s="423" t="str">
        <f t="shared" si="55"/>
        <v>107001173</v>
      </c>
      <c r="C933" s="427">
        <f t="shared" si="56"/>
        <v>46022</v>
      </c>
      <c r="D933" s="423" t="s">
        <v>663</v>
      </c>
      <c r="E933" s="423">
        <v>1</v>
      </c>
      <c r="F933" s="423" t="s">
        <v>889</v>
      </c>
      <c r="G933" s="423" t="s">
        <v>887</v>
      </c>
      <c r="H933" s="428" t="e">
        <f>#REF!</f>
        <v>#REF!</v>
      </c>
    </row>
    <row r="934" spans="1:8">
      <c r="A934" s="423" t="str">
        <f t="shared" si="54"/>
        <v>"ЕМКА" АД</v>
      </c>
      <c r="B934" s="423" t="str">
        <f t="shared" si="55"/>
        <v>107001173</v>
      </c>
      <c r="C934" s="427">
        <f t="shared" si="56"/>
        <v>46022</v>
      </c>
      <c r="D934" s="423" t="s">
        <v>665</v>
      </c>
      <c r="E934" s="423">
        <v>1</v>
      </c>
      <c r="F934" s="423" t="s">
        <v>890</v>
      </c>
      <c r="G934" s="423" t="s">
        <v>887</v>
      </c>
      <c r="H934" s="428" t="e">
        <f>#REF!</f>
        <v>#REF!</v>
      </c>
    </row>
    <row r="935" spans="1:8">
      <c r="A935" s="423" t="str">
        <f t="shared" si="54"/>
        <v>"ЕМКА" АД</v>
      </c>
      <c r="B935" s="423" t="str">
        <f t="shared" si="55"/>
        <v>107001173</v>
      </c>
      <c r="C935" s="427">
        <f t="shared" si="56"/>
        <v>46022</v>
      </c>
      <c r="D935" s="423" t="s">
        <v>666</v>
      </c>
      <c r="E935" s="423">
        <v>1</v>
      </c>
      <c r="F935" s="423" t="s">
        <v>891</v>
      </c>
      <c r="G935" s="423" t="s">
        <v>887</v>
      </c>
      <c r="H935" s="428" t="e">
        <f>#REF!</f>
        <v>#REF!</v>
      </c>
    </row>
    <row r="936" spans="1:8">
      <c r="A936" s="423" t="str">
        <f t="shared" si="54"/>
        <v>"ЕМКА" АД</v>
      </c>
      <c r="B936" s="423" t="str">
        <f t="shared" si="55"/>
        <v>107001173</v>
      </c>
      <c r="C936" s="427">
        <f t="shared" si="56"/>
        <v>46022</v>
      </c>
      <c r="D936" s="423" t="s">
        <v>668</v>
      </c>
      <c r="E936" s="423">
        <v>1</v>
      </c>
      <c r="F936" s="423" t="s">
        <v>892</v>
      </c>
      <c r="G936" s="423" t="s">
        <v>887</v>
      </c>
      <c r="H936" s="428" t="e">
        <f>#REF!</f>
        <v>#REF!</v>
      </c>
    </row>
    <row r="937" spans="1:8">
      <c r="A937" s="423" t="str">
        <f t="shared" si="54"/>
        <v>"ЕМКА" АД</v>
      </c>
      <c r="B937" s="423" t="str">
        <f t="shared" si="55"/>
        <v>107001173</v>
      </c>
      <c r="C937" s="427">
        <f t="shared" si="56"/>
        <v>46022</v>
      </c>
      <c r="D937" s="423" t="s">
        <v>670</v>
      </c>
      <c r="E937" s="423">
        <v>1</v>
      </c>
      <c r="F937" s="423" t="s">
        <v>669</v>
      </c>
      <c r="G937" s="423" t="s">
        <v>887</v>
      </c>
      <c r="H937" s="428" t="e">
        <f>#REF!</f>
        <v>#REF!</v>
      </c>
    </row>
    <row r="938" spans="1:8">
      <c r="A938" s="423" t="str">
        <f t="shared" si="54"/>
        <v>"ЕМКА" АД</v>
      </c>
      <c r="B938" s="423" t="str">
        <f t="shared" si="55"/>
        <v>107001173</v>
      </c>
      <c r="C938" s="427">
        <f t="shared" si="56"/>
        <v>46022</v>
      </c>
      <c r="D938" s="423" t="s">
        <v>671</v>
      </c>
      <c r="E938" s="423">
        <v>1</v>
      </c>
      <c r="F938" s="423" t="s">
        <v>893</v>
      </c>
      <c r="G938" s="423" t="s">
        <v>887</v>
      </c>
      <c r="H938" s="428" t="e">
        <f>#REF!</f>
        <v>#REF!</v>
      </c>
    </row>
    <row r="939" spans="1:8">
      <c r="A939" s="423" t="str">
        <f t="shared" si="54"/>
        <v>"ЕМКА" АД</v>
      </c>
      <c r="B939" s="423" t="str">
        <f t="shared" si="55"/>
        <v>107001173</v>
      </c>
      <c r="C939" s="427">
        <f t="shared" si="56"/>
        <v>46022</v>
      </c>
      <c r="D939" s="423" t="s">
        <v>672</v>
      </c>
      <c r="E939" s="423">
        <v>1</v>
      </c>
      <c r="F939" s="423" t="s">
        <v>894</v>
      </c>
      <c r="G939" s="423" t="s">
        <v>887</v>
      </c>
      <c r="H939" s="428" t="e">
        <f>#REF!</f>
        <v>#REF!</v>
      </c>
    </row>
    <row r="940" spans="1:8">
      <c r="A940" s="423" t="str">
        <f t="shared" si="54"/>
        <v>"ЕМКА" АД</v>
      </c>
      <c r="B940" s="423" t="str">
        <f t="shared" si="55"/>
        <v>107001173</v>
      </c>
      <c r="C940" s="427">
        <f t="shared" si="56"/>
        <v>46022</v>
      </c>
      <c r="D940" s="423" t="s">
        <v>673</v>
      </c>
      <c r="E940" s="423">
        <v>1</v>
      </c>
      <c r="F940" s="423" t="s">
        <v>895</v>
      </c>
      <c r="G940" s="423" t="s">
        <v>887</v>
      </c>
      <c r="H940" s="428" t="e">
        <f>#REF!</f>
        <v>#REF!</v>
      </c>
    </row>
    <row r="941" spans="1:8">
      <c r="A941" s="423" t="str">
        <f t="shared" si="54"/>
        <v>"ЕМКА" АД</v>
      </c>
      <c r="B941" s="423" t="str">
        <f t="shared" si="55"/>
        <v>107001173</v>
      </c>
      <c r="C941" s="427">
        <f t="shared" si="56"/>
        <v>46022</v>
      </c>
      <c r="D941" s="423" t="s">
        <v>675</v>
      </c>
      <c r="E941" s="423">
        <v>1</v>
      </c>
      <c r="F941" s="423" t="s">
        <v>649</v>
      </c>
      <c r="G941" s="423" t="s">
        <v>887</v>
      </c>
      <c r="H941" s="428" t="e">
        <f>#REF!</f>
        <v>#REF!</v>
      </c>
    </row>
    <row r="942" spans="1:8">
      <c r="A942" s="423" t="str">
        <f t="shared" si="54"/>
        <v>"ЕМКА" АД</v>
      </c>
      <c r="B942" s="423" t="str">
        <f t="shared" si="55"/>
        <v>107001173</v>
      </c>
      <c r="C942" s="427">
        <f t="shared" si="56"/>
        <v>46022</v>
      </c>
      <c r="D942" s="423" t="s">
        <v>676</v>
      </c>
      <c r="E942" s="423">
        <v>1</v>
      </c>
      <c r="F942" s="423" t="s">
        <v>642</v>
      </c>
      <c r="G942" s="423" t="s">
        <v>887</v>
      </c>
      <c r="H942" s="428" t="e">
        <f>#REF!</f>
        <v>#REF!</v>
      </c>
    </row>
    <row r="943" spans="1:8">
      <c r="A943" s="423" t="str">
        <f t="shared" si="54"/>
        <v>"ЕМКА" АД</v>
      </c>
      <c r="B943" s="423" t="str">
        <f t="shared" si="55"/>
        <v>107001173</v>
      </c>
      <c r="C943" s="427">
        <f t="shared" si="56"/>
        <v>46022</v>
      </c>
      <c r="D943" s="423" t="s">
        <v>678</v>
      </c>
      <c r="E943" s="423">
        <v>1</v>
      </c>
      <c r="F943" s="423" t="s">
        <v>677</v>
      </c>
      <c r="G943" s="423" t="s">
        <v>887</v>
      </c>
      <c r="H943" s="428" t="e">
        <f>#REF!</f>
        <v>#REF!</v>
      </c>
    </row>
    <row r="944" spans="1:8">
      <c r="A944" s="423" t="str">
        <f t="shared" si="54"/>
        <v>"ЕМКА" АД</v>
      </c>
      <c r="B944" s="423" t="str">
        <f t="shared" si="55"/>
        <v>107001173</v>
      </c>
      <c r="C944" s="427">
        <f t="shared" si="56"/>
        <v>46022</v>
      </c>
      <c r="D944" s="423" t="s">
        <v>623</v>
      </c>
      <c r="E944" s="423">
        <v>2</v>
      </c>
      <c r="F944" s="423" t="s">
        <v>622</v>
      </c>
      <c r="G944" s="423" t="s">
        <v>887</v>
      </c>
      <c r="H944" s="428" t="e">
        <f>#REF!</f>
        <v>#REF!</v>
      </c>
    </row>
    <row r="945" spans="1:8">
      <c r="A945" s="423" t="str">
        <f t="shared" si="54"/>
        <v>"ЕМКА" АД</v>
      </c>
      <c r="B945" s="423" t="str">
        <f t="shared" si="55"/>
        <v>107001173</v>
      </c>
      <c r="C945" s="427">
        <f t="shared" si="56"/>
        <v>46022</v>
      </c>
      <c r="D945" s="423" t="s">
        <v>626</v>
      </c>
      <c r="E945" s="423">
        <v>2</v>
      </c>
      <c r="F945" s="423" t="s">
        <v>625</v>
      </c>
      <c r="G945" s="423" t="s">
        <v>887</v>
      </c>
      <c r="H945" s="428" t="e">
        <f>#REF!</f>
        <v>#REF!</v>
      </c>
    </row>
    <row r="946" spans="1:8">
      <c r="A946" s="423" t="str">
        <f t="shared" si="54"/>
        <v>"ЕМКА" АД</v>
      </c>
      <c r="B946" s="423" t="str">
        <f t="shared" si="55"/>
        <v>107001173</v>
      </c>
      <c r="C946" s="427">
        <f t="shared" si="56"/>
        <v>46022</v>
      </c>
      <c r="D946" s="423" t="s">
        <v>628</v>
      </c>
      <c r="E946" s="423">
        <v>2</v>
      </c>
      <c r="F946" s="423" t="s">
        <v>627</v>
      </c>
      <c r="G946" s="423" t="s">
        <v>887</v>
      </c>
      <c r="H946" s="428" t="e">
        <f>#REF!</f>
        <v>#REF!</v>
      </c>
    </row>
    <row r="947" spans="1:8">
      <c r="A947" s="423" t="str">
        <f t="shared" si="54"/>
        <v>"ЕМКА" АД</v>
      </c>
      <c r="B947" s="423" t="str">
        <f t="shared" si="55"/>
        <v>107001173</v>
      </c>
      <c r="C947" s="427">
        <f t="shared" si="56"/>
        <v>46022</v>
      </c>
      <c r="D947" s="423" t="s">
        <v>630</v>
      </c>
      <c r="E947" s="423">
        <v>2</v>
      </c>
      <c r="F947" s="423" t="s">
        <v>629</v>
      </c>
      <c r="G947" s="423" t="s">
        <v>887</v>
      </c>
      <c r="H947" s="428" t="e">
        <f>#REF!</f>
        <v>#REF!</v>
      </c>
    </row>
    <row r="948" spans="1:8">
      <c r="A948" s="423" t="str">
        <f t="shared" si="54"/>
        <v>"ЕМКА" АД</v>
      </c>
      <c r="B948" s="423" t="str">
        <f t="shared" si="55"/>
        <v>107001173</v>
      </c>
      <c r="C948" s="427">
        <f t="shared" si="56"/>
        <v>46022</v>
      </c>
      <c r="D948" s="423" t="s">
        <v>632</v>
      </c>
      <c r="E948" s="423">
        <v>2</v>
      </c>
      <c r="F948" s="423" t="s">
        <v>631</v>
      </c>
      <c r="G948" s="423" t="s">
        <v>887</v>
      </c>
      <c r="H948" s="428" t="e">
        <f>#REF!</f>
        <v>#REF!</v>
      </c>
    </row>
    <row r="949" spans="1:8">
      <c r="A949" s="423" t="str">
        <f t="shared" si="54"/>
        <v>"ЕМКА" АД</v>
      </c>
      <c r="B949" s="423" t="str">
        <f t="shared" si="55"/>
        <v>107001173</v>
      </c>
      <c r="C949" s="427">
        <f t="shared" si="56"/>
        <v>46022</v>
      </c>
      <c r="D949" s="423" t="s">
        <v>634</v>
      </c>
      <c r="E949" s="423">
        <v>2</v>
      </c>
      <c r="F949" s="423" t="s">
        <v>633</v>
      </c>
      <c r="G949" s="423" t="s">
        <v>887</v>
      </c>
      <c r="H949" s="428" t="e">
        <f>#REF!</f>
        <v>#REF!</v>
      </c>
    </row>
    <row r="950" spans="1:8">
      <c r="A950" s="423" t="str">
        <f t="shared" si="54"/>
        <v>"ЕМКА" АД</v>
      </c>
      <c r="B950" s="423" t="str">
        <f t="shared" si="55"/>
        <v>107001173</v>
      </c>
      <c r="C950" s="427">
        <f t="shared" si="56"/>
        <v>46022</v>
      </c>
      <c r="D950" s="423" t="s">
        <v>636</v>
      </c>
      <c r="E950" s="423">
        <v>2</v>
      </c>
      <c r="F950" s="423" t="s">
        <v>635</v>
      </c>
      <c r="G950" s="423" t="s">
        <v>887</v>
      </c>
      <c r="H950" s="428" t="e">
        <f>#REF!</f>
        <v>#REF!</v>
      </c>
    </row>
    <row r="951" spans="1:8">
      <c r="A951" s="423" t="str">
        <f t="shared" si="54"/>
        <v>"ЕМКА" АД</v>
      </c>
      <c r="B951" s="423" t="str">
        <f t="shared" si="55"/>
        <v>107001173</v>
      </c>
      <c r="C951" s="427">
        <f t="shared" si="56"/>
        <v>46022</v>
      </c>
      <c r="D951" s="423" t="s">
        <v>638</v>
      </c>
      <c r="E951" s="423">
        <v>2</v>
      </c>
      <c r="F951" s="423" t="s">
        <v>637</v>
      </c>
      <c r="G951" s="423" t="s">
        <v>887</v>
      </c>
      <c r="H951" s="428" t="e">
        <f>#REF!</f>
        <v>#REF!</v>
      </c>
    </row>
    <row r="952" spans="1:8">
      <c r="A952" s="423" t="str">
        <f t="shared" si="54"/>
        <v>"ЕМКА" АД</v>
      </c>
      <c r="B952" s="423" t="str">
        <f t="shared" si="55"/>
        <v>107001173</v>
      </c>
      <c r="C952" s="427">
        <f t="shared" si="56"/>
        <v>46022</v>
      </c>
      <c r="D952" s="423" t="s">
        <v>639</v>
      </c>
      <c r="E952" s="423">
        <v>2</v>
      </c>
      <c r="F952" s="423" t="s">
        <v>631</v>
      </c>
      <c r="G952" s="423" t="s">
        <v>887</v>
      </c>
      <c r="H952" s="428" t="e">
        <f>#REF!</f>
        <v>#REF!</v>
      </c>
    </row>
    <row r="953" spans="1:8">
      <c r="A953" s="423" t="str">
        <f t="shared" si="54"/>
        <v>"ЕМКА" АД</v>
      </c>
      <c r="B953" s="423" t="str">
        <f t="shared" si="55"/>
        <v>107001173</v>
      </c>
      <c r="C953" s="427">
        <f t="shared" si="56"/>
        <v>46022</v>
      </c>
      <c r="D953" s="423" t="s">
        <v>640</v>
      </c>
      <c r="E953" s="423">
        <v>2</v>
      </c>
      <c r="F953" s="423" t="s">
        <v>624</v>
      </c>
      <c r="G953" s="423" t="s">
        <v>887</v>
      </c>
      <c r="H953" s="428" t="e">
        <f>#REF!</f>
        <v>#REF!</v>
      </c>
    </row>
    <row r="954" spans="1:8">
      <c r="A954" s="423" t="str">
        <f t="shared" si="54"/>
        <v>"ЕМКА" АД</v>
      </c>
      <c r="B954" s="423" t="str">
        <f t="shared" si="55"/>
        <v>107001173</v>
      </c>
      <c r="C954" s="427">
        <f t="shared" si="56"/>
        <v>46022</v>
      </c>
      <c r="D954" s="423" t="s">
        <v>641</v>
      </c>
      <c r="E954" s="423">
        <v>2</v>
      </c>
      <c r="F954" s="423" t="s">
        <v>888</v>
      </c>
      <c r="G954" s="423" t="s">
        <v>887</v>
      </c>
      <c r="H954" s="428" t="e">
        <f>#REF!</f>
        <v>#REF!</v>
      </c>
    </row>
    <row r="955" spans="1:8">
      <c r="A955" s="423" t="str">
        <f t="shared" si="54"/>
        <v>"ЕМКА" АД</v>
      </c>
      <c r="B955" s="423" t="str">
        <f t="shared" si="55"/>
        <v>107001173</v>
      </c>
      <c r="C955" s="427">
        <f t="shared" si="56"/>
        <v>46022</v>
      </c>
      <c r="D955" s="423" t="s">
        <v>644</v>
      </c>
      <c r="E955" s="423">
        <v>2</v>
      </c>
      <c r="F955" s="423" t="s">
        <v>643</v>
      </c>
      <c r="G955" s="423" t="s">
        <v>887</v>
      </c>
      <c r="H955" s="428" t="e">
        <f>#REF!</f>
        <v>#REF!</v>
      </c>
    </row>
    <row r="956" spans="1:8">
      <c r="A956" s="423" t="str">
        <f t="shared" si="54"/>
        <v>"ЕМКА" АД</v>
      </c>
      <c r="B956" s="423" t="str">
        <f t="shared" si="55"/>
        <v>107001173</v>
      </c>
      <c r="C956" s="427">
        <f t="shared" si="56"/>
        <v>46022</v>
      </c>
      <c r="D956" s="423" t="s">
        <v>646</v>
      </c>
      <c r="E956" s="423">
        <v>2</v>
      </c>
      <c r="F956" s="423" t="s">
        <v>645</v>
      </c>
      <c r="G956" s="423" t="s">
        <v>887</v>
      </c>
      <c r="H956" s="428" t="e">
        <f>#REF!</f>
        <v>#REF!</v>
      </c>
    </row>
    <row r="957" spans="1:8">
      <c r="A957" s="423" t="str">
        <f t="shared" si="54"/>
        <v>"ЕМКА" АД</v>
      </c>
      <c r="B957" s="423" t="str">
        <f t="shared" si="55"/>
        <v>107001173</v>
      </c>
      <c r="C957" s="427">
        <f t="shared" si="56"/>
        <v>46022</v>
      </c>
      <c r="D957" s="423" t="s">
        <v>648</v>
      </c>
      <c r="E957" s="423">
        <v>2</v>
      </c>
      <c r="F957" s="423" t="s">
        <v>647</v>
      </c>
      <c r="G957" s="423" t="s">
        <v>887</v>
      </c>
      <c r="H957" s="428" t="e">
        <f>#REF!</f>
        <v>#REF!</v>
      </c>
    </row>
    <row r="958" spans="1:8">
      <c r="A958" s="423" t="str">
        <f t="shared" si="54"/>
        <v>"ЕМКА" АД</v>
      </c>
      <c r="B958" s="423" t="str">
        <f t="shared" si="55"/>
        <v>107001173</v>
      </c>
      <c r="C958" s="427">
        <f t="shared" si="56"/>
        <v>46022</v>
      </c>
      <c r="D958" s="423" t="s">
        <v>650</v>
      </c>
      <c r="E958" s="423">
        <v>2</v>
      </c>
      <c r="F958" s="423" t="s">
        <v>649</v>
      </c>
      <c r="G958" s="423" t="s">
        <v>887</v>
      </c>
      <c r="H958" s="428" t="e">
        <f>#REF!</f>
        <v>#REF!</v>
      </c>
    </row>
    <row r="959" spans="1:8">
      <c r="A959" s="423" t="str">
        <f t="shared" si="54"/>
        <v>"ЕМКА" АД</v>
      </c>
      <c r="B959" s="423" t="str">
        <f t="shared" si="55"/>
        <v>107001173</v>
      </c>
      <c r="C959" s="427">
        <f t="shared" si="56"/>
        <v>46022</v>
      </c>
      <c r="D959" s="423" t="s">
        <v>652</v>
      </c>
      <c r="E959" s="423">
        <v>2</v>
      </c>
      <c r="F959" s="423" t="s">
        <v>651</v>
      </c>
      <c r="G959" s="423" t="s">
        <v>887</v>
      </c>
      <c r="H959" s="428" t="e">
        <f>#REF!</f>
        <v>#REF!</v>
      </c>
    </row>
    <row r="960" spans="1:8">
      <c r="A960" s="423" t="str">
        <f t="shared" si="54"/>
        <v>"ЕМКА" АД</v>
      </c>
      <c r="B960" s="423" t="str">
        <f t="shared" si="55"/>
        <v>107001173</v>
      </c>
      <c r="C960" s="427">
        <f t="shared" si="56"/>
        <v>46022</v>
      </c>
      <c r="D960" s="423" t="s">
        <v>654</v>
      </c>
      <c r="E960" s="423">
        <v>2</v>
      </c>
      <c r="F960" s="423" t="s">
        <v>653</v>
      </c>
      <c r="G960" s="423" t="s">
        <v>887</v>
      </c>
      <c r="H960" s="428" t="e">
        <f>#REF!</f>
        <v>#REF!</v>
      </c>
    </row>
    <row r="961" spans="1:8">
      <c r="A961" s="423" t="str">
        <f t="shared" si="54"/>
        <v>"ЕМКА" АД</v>
      </c>
      <c r="B961" s="423" t="str">
        <f t="shared" si="55"/>
        <v>107001173</v>
      </c>
      <c r="C961" s="427">
        <f t="shared" si="56"/>
        <v>46022</v>
      </c>
      <c r="D961" s="423" t="s">
        <v>656</v>
      </c>
      <c r="E961" s="423">
        <v>2</v>
      </c>
      <c r="F961" s="423" t="s">
        <v>655</v>
      </c>
      <c r="G961" s="423" t="s">
        <v>887</v>
      </c>
      <c r="H961" s="428" t="e">
        <f>#REF!</f>
        <v>#REF!</v>
      </c>
    </row>
    <row r="962" spans="1:8">
      <c r="A962" s="423" t="str">
        <f t="shared" si="54"/>
        <v>"ЕМКА" АД</v>
      </c>
      <c r="B962" s="423" t="str">
        <f t="shared" si="55"/>
        <v>107001173</v>
      </c>
      <c r="C962" s="427">
        <f t="shared" si="56"/>
        <v>46022</v>
      </c>
      <c r="D962" s="423" t="s">
        <v>658</v>
      </c>
      <c r="E962" s="423">
        <v>2</v>
      </c>
      <c r="F962" s="423" t="s">
        <v>657</v>
      </c>
      <c r="G962" s="423" t="s">
        <v>887</v>
      </c>
      <c r="H962" s="428" t="e">
        <f>#REF!</f>
        <v>#REF!</v>
      </c>
    </row>
    <row r="963" spans="1:8">
      <c r="A963" s="423" t="str">
        <f t="shared" si="54"/>
        <v>"ЕМКА" АД</v>
      </c>
      <c r="B963" s="423" t="str">
        <f t="shared" si="55"/>
        <v>107001173</v>
      </c>
      <c r="C963" s="427">
        <f t="shared" si="56"/>
        <v>46022</v>
      </c>
      <c r="D963" s="423" t="s">
        <v>660</v>
      </c>
      <c r="E963" s="423">
        <v>2</v>
      </c>
      <c r="F963" s="423" t="s">
        <v>659</v>
      </c>
      <c r="G963" s="423" t="s">
        <v>887</v>
      </c>
      <c r="H963" s="428" t="e">
        <f>#REF!</f>
        <v>#REF!</v>
      </c>
    </row>
    <row r="964" spans="1:8">
      <c r="A964" s="423" t="str">
        <f t="shared" si="54"/>
        <v>"ЕМКА" АД</v>
      </c>
      <c r="B964" s="423" t="str">
        <f t="shared" si="55"/>
        <v>107001173</v>
      </c>
      <c r="C964" s="427">
        <f t="shared" si="56"/>
        <v>46022</v>
      </c>
      <c r="D964" s="423" t="s">
        <v>662</v>
      </c>
      <c r="E964" s="423">
        <v>2</v>
      </c>
      <c r="F964" s="423" t="s">
        <v>661</v>
      </c>
      <c r="G964" s="423" t="s">
        <v>887</v>
      </c>
      <c r="H964" s="428" t="e">
        <f>#REF!</f>
        <v>#REF!</v>
      </c>
    </row>
    <row r="965" spans="1:8">
      <c r="A965" s="423" t="str">
        <f t="shared" si="54"/>
        <v>"ЕМКА" АД</v>
      </c>
      <c r="B965" s="423" t="str">
        <f t="shared" si="55"/>
        <v>107001173</v>
      </c>
      <c r="C965" s="427">
        <f t="shared" si="56"/>
        <v>46022</v>
      </c>
      <c r="D965" s="423" t="s">
        <v>663</v>
      </c>
      <c r="E965" s="423">
        <v>2</v>
      </c>
      <c r="F965" s="423" t="s">
        <v>889</v>
      </c>
      <c r="G965" s="423" t="s">
        <v>887</v>
      </c>
      <c r="H965" s="428" t="e">
        <f>#REF!</f>
        <v>#REF!</v>
      </c>
    </row>
    <row r="966" spans="1:8">
      <c r="A966" s="423" t="str">
        <f t="shared" si="54"/>
        <v>"ЕМКА" АД</v>
      </c>
      <c r="B966" s="423" t="str">
        <f t="shared" si="55"/>
        <v>107001173</v>
      </c>
      <c r="C966" s="427">
        <f t="shared" si="56"/>
        <v>46022</v>
      </c>
      <c r="D966" s="423" t="s">
        <v>665</v>
      </c>
      <c r="E966" s="423">
        <v>2</v>
      </c>
      <c r="F966" s="423" t="s">
        <v>890</v>
      </c>
      <c r="G966" s="423" t="s">
        <v>887</v>
      </c>
      <c r="H966" s="428" t="e">
        <f>#REF!</f>
        <v>#REF!</v>
      </c>
    </row>
    <row r="967" spans="1:8">
      <c r="A967" s="423" t="str">
        <f t="shared" si="54"/>
        <v>"ЕМКА" АД</v>
      </c>
      <c r="B967" s="423" t="str">
        <f t="shared" si="55"/>
        <v>107001173</v>
      </c>
      <c r="C967" s="427">
        <f t="shared" si="56"/>
        <v>46022</v>
      </c>
      <c r="D967" s="423" t="s">
        <v>666</v>
      </c>
      <c r="E967" s="423">
        <v>2</v>
      </c>
      <c r="F967" s="423" t="s">
        <v>891</v>
      </c>
      <c r="G967" s="423" t="s">
        <v>887</v>
      </c>
      <c r="H967" s="428" t="e">
        <f>#REF!</f>
        <v>#REF!</v>
      </c>
    </row>
    <row r="968" spans="1:8">
      <c r="A968" s="423" t="str">
        <f t="shared" si="54"/>
        <v>"ЕМКА" АД</v>
      </c>
      <c r="B968" s="423" t="str">
        <f t="shared" si="55"/>
        <v>107001173</v>
      </c>
      <c r="C968" s="427">
        <f t="shared" si="56"/>
        <v>46022</v>
      </c>
      <c r="D968" s="423" t="s">
        <v>668</v>
      </c>
      <c r="E968" s="423">
        <v>2</v>
      </c>
      <c r="F968" s="423" t="s">
        <v>892</v>
      </c>
      <c r="G968" s="423" t="s">
        <v>887</v>
      </c>
      <c r="H968" s="428" t="e">
        <f>#REF!</f>
        <v>#REF!</v>
      </c>
    </row>
    <row r="969" spans="1:8">
      <c r="A969" s="423" t="str">
        <f t="shared" si="54"/>
        <v>"ЕМКА" АД</v>
      </c>
      <c r="B969" s="423" t="str">
        <f t="shared" si="55"/>
        <v>107001173</v>
      </c>
      <c r="C969" s="427">
        <f t="shared" si="56"/>
        <v>46022</v>
      </c>
      <c r="D969" s="423" t="s">
        <v>670</v>
      </c>
      <c r="E969" s="423">
        <v>2</v>
      </c>
      <c r="F969" s="423" t="s">
        <v>669</v>
      </c>
      <c r="G969" s="423" t="s">
        <v>887</v>
      </c>
      <c r="H969" s="428" t="e">
        <f>#REF!</f>
        <v>#REF!</v>
      </c>
    </row>
    <row r="970" spans="1:8">
      <c r="A970" s="423" t="str">
        <f t="shared" si="54"/>
        <v>"ЕМКА" АД</v>
      </c>
      <c r="B970" s="423" t="str">
        <f t="shared" si="55"/>
        <v>107001173</v>
      </c>
      <c r="C970" s="427">
        <f t="shared" si="56"/>
        <v>46022</v>
      </c>
      <c r="D970" s="423" t="s">
        <v>671</v>
      </c>
      <c r="E970" s="423">
        <v>2</v>
      </c>
      <c r="F970" s="423" t="s">
        <v>893</v>
      </c>
      <c r="G970" s="423" t="s">
        <v>887</v>
      </c>
      <c r="H970" s="428" t="e">
        <f>#REF!</f>
        <v>#REF!</v>
      </c>
    </row>
    <row r="971" spans="1:8">
      <c r="A971" s="423" t="str">
        <f t="shared" si="54"/>
        <v>"ЕМКА" АД</v>
      </c>
      <c r="B971" s="423" t="str">
        <f t="shared" si="55"/>
        <v>107001173</v>
      </c>
      <c r="C971" s="427">
        <f t="shared" si="56"/>
        <v>46022</v>
      </c>
      <c r="D971" s="423" t="s">
        <v>672</v>
      </c>
      <c r="E971" s="423">
        <v>2</v>
      </c>
      <c r="F971" s="423" t="s">
        <v>894</v>
      </c>
      <c r="G971" s="423" t="s">
        <v>887</v>
      </c>
      <c r="H971" s="428" t="e">
        <f>#REF!</f>
        <v>#REF!</v>
      </c>
    </row>
    <row r="972" spans="1:8">
      <c r="A972" s="423" t="str">
        <f t="shared" si="54"/>
        <v>"ЕМКА" АД</v>
      </c>
      <c r="B972" s="423" t="str">
        <f t="shared" si="55"/>
        <v>107001173</v>
      </c>
      <c r="C972" s="427">
        <f t="shared" si="56"/>
        <v>46022</v>
      </c>
      <c r="D972" s="423" t="s">
        <v>673</v>
      </c>
      <c r="E972" s="423">
        <v>2</v>
      </c>
      <c r="F972" s="423" t="s">
        <v>895</v>
      </c>
      <c r="G972" s="423" t="s">
        <v>887</v>
      </c>
      <c r="H972" s="428" t="e">
        <f>#REF!</f>
        <v>#REF!</v>
      </c>
    </row>
    <row r="973" spans="1:8">
      <c r="A973" s="423" t="str">
        <f t="shared" si="54"/>
        <v>"ЕМКА" АД</v>
      </c>
      <c r="B973" s="423" t="str">
        <f t="shared" si="55"/>
        <v>107001173</v>
      </c>
      <c r="C973" s="427">
        <f t="shared" si="56"/>
        <v>46022</v>
      </c>
      <c r="D973" s="423" t="s">
        <v>675</v>
      </c>
      <c r="E973" s="423">
        <v>2</v>
      </c>
      <c r="F973" s="423" t="s">
        <v>649</v>
      </c>
      <c r="G973" s="423" t="s">
        <v>887</v>
      </c>
      <c r="H973" s="428" t="e">
        <f>#REF!</f>
        <v>#REF!</v>
      </c>
    </row>
    <row r="974" spans="1:8">
      <c r="A974" s="423" t="str">
        <f t="shared" si="54"/>
        <v>"ЕМКА" АД</v>
      </c>
      <c r="B974" s="423" t="str">
        <f t="shared" si="55"/>
        <v>107001173</v>
      </c>
      <c r="C974" s="427">
        <f t="shared" si="56"/>
        <v>46022</v>
      </c>
      <c r="D974" s="423" t="s">
        <v>676</v>
      </c>
      <c r="E974" s="423">
        <v>2</v>
      </c>
      <c r="F974" s="423" t="s">
        <v>642</v>
      </c>
      <c r="G974" s="423" t="s">
        <v>887</v>
      </c>
      <c r="H974" s="428" t="e">
        <f>#REF!</f>
        <v>#REF!</v>
      </c>
    </row>
    <row r="975" spans="1:8">
      <c r="A975" s="423" t="str">
        <f t="shared" si="54"/>
        <v>"ЕМКА" АД</v>
      </c>
      <c r="B975" s="423" t="str">
        <f t="shared" si="55"/>
        <v>107001173</v>
      </c>
      <c r="C975" s="427">
        <f t="shared" si="56"/>
        <v>46022</v>
      </c>
      <c r="D975" s="423" t="s">
        <v>678</v>
      </c>
      <c r="E975" s="423">
        <v>2</v>
      </c>
      <c r="F975" s="423" t="s">
        <v>677</v>
      </c>
      <c r="G975" s="423" t="s">
        <v>887</v>
      </c>
      <c r="H975" s="428" t="e">
        <f>#REF!</f>
        <v>#REF!</v>
      </c>
    </row>
    <row r="976" spans="1:8">
      <c r="A976" s="423" t="str">
        <f t="shared" ref="A976:A1039" si="57">pdeName</f>
        <v>"ЕМКА" АД</v>
      </c>
      <c r="B976" s="423" t="str">
        <f t="shared" ref="B976:B1039" si="58">pdeBulstat</f>
        <v>107001173</v>
      </c>
      <c r="C976" s="427">
        <f t="shared" ref="C976:C1039" si="59">endDate</f>
        <v>46022</v>
      </c>
      <c r="D976" s="423" t="s">
        <v>623</v>
      </c>
      <c r="E976" s="423">
        <v>3</v>
      </c>
      <c r="F976" s="423" t="s">
        <v>622</v>
      </c>
      <c r="G976" s="423" t="s">
        <v>887</v>
      </c>
      <c r="H976" s="428" t="e">
        <f>#REF!</f>
        <v>#REF!</v>
      </c>
    </row>
    <row r="977" spans="1:8">
      <c r="A977" s="423" t="str">
        <f t="shared" si="57"/>
        <v>"ЕМКА" АД</v>
      </c>
      <c r="B977" s="423" t="str">
        <f t="shared" si="58"/>
        <v>107001173</v>
      </c>
      <c r="C977" s="427">
        <f t="shared" si="59"/>
        <v>46022</v>
      </c>
      <c r="D977" s="423" t="s">
        <v>626</v>
      </c>
      <c r="E977" s="423">
        <v>3</v>
      </c>
      <c r="F977" s="423" t="s">
        <v>625</v>
      </c>
      <c r="G977" s="423" t="s">
        <v>887</v>
      </c>
      <c r="H977" s="428" t="e">
        <f>#REF!</f>
        <v>#REF!</v>
      </c>
    </row>
    <row r="978" spans="1:8">
      <c r="A978" s="423" t="str">
        <f t="shared" si="57"/>
        <v>"ЕМКА" АД</v>
      </c>
      <c r="B978" s="423" t="str">
        <f t="shared" si="58"/>
        <v>107001173</v>
      </c>
      <c r="C978" s="427">
        <f t="shared" si="59"/>
        <v>46022</v>
      </c>
      <c r="D978" s="423" t="s">
        <v>628</v>
      </c>
      <c r="E978" s="423">
        <v>3</v>
      </c>
      <c r="F978" s="423" t="s">
        <v>627</v>
      </c>
      <c r="G978" s="423" t="s">
        <v>887</v>
      </c>
      <c r="H978" s="428" t="e">
        <f>#REF!</f>
        <v>#REF!</v>
      </c>
    </row>
    <row r="979" spans="1:8">
      <c r="A979" s="423" t="str">
        <f t="shared" si="57"/>
        <v>"ЕМКА" АД</v>
      </c>
      <c r="B979" s="423" t="str">
        <f t="shared" si="58"/>
        <v>107001173</v>
      </c>
      <c r="C979" s="427">
        <f t="shared" si="59"/>
        <v>46022</v>
      </c>
      <c r="D979" s="423" t="s">
        <v>630</v>
      </c>
      <c r="E979" s="423">
        <v>3</v>
      </c>
      <c r="F979" s="423" t="s">
        <v>629</v>
      </c>
      <c r="G979" s="423" t="s">
        <v>887</v>
      </c>
      <c r="H979" s="428" t="e">
        <f>#REF!</f>
        <v>#REF!</v>
      </c>
    </row>
    <row r="980" spans="1:8">
      <c r="A980" s="423" t="str">
        <f t="shared" si="57"/>
        <v>"ЕМКА" АД</v>
      </c>
      <c r="B980" s="423" t="str">
        <f t="shared" si="58"/>
        <v>107001173</v>
      </c>
      <c r="C980" s="427">
        <f t="shared" si="59"/>
        <v>46022</v>
      </c>
      <c r="D980" s="423" t="s">
        <v>632</v>
      </c>
      <c r="E980" s="423">
        <v>3</v>
      </c>
      <c r="F980" s="423" t="s">
        <v>631</v>
      </c>
      <c r="G980" s="423" t="s">
        <v>887</v>
      </c>
      <c r="H980" s="428" t="e">
        <f>#REF!</f>
        <v>#REF!</v>
      </c>
    </row>
    <row r="981" spans="1:8">
      <c r="A981" s="423" t="str">
        <f t="shared" si="57"/>
        <v>"ЕМКА" АД</v>
      </c>
      <c r="B981" s="423" t="str">
        <f t="shared" si="58"/>
        <v>107001173</v>
      </c>
      <c r="C981" s="427">
        <f t="shared" si="59"/>
        <v>46022</v>
      </c>
      <c r="D981" s="423" t="s">
        <v>634</v>
      </c>
      <c r="E981" s="423">
        <v>3</v>
      </c>
      <c r="F981" s="423" t="s">
        <v>633</v>
      </c>
      <c r="G981" s="423" t="s">
        <v>887</v>
      </c>
      <c r="H981" s="428" t="e">
        <f>#REF!</f>
        <v>#REF!</v>
      </c>
    </row>
    <row r="982" spans="1:8">
      <c r="A982" s="423" t="str">
        <f t="shared" si="57"/>
        <v>"ЕМКА" АД</v>
      </c>
      <c r="B982" s="423" t="str">
        <f t="shared" si="58"/>
        <v>107001173</v>
      </c>
      <c r="C982" s="427">
        <f t="shared" si="59"/>
        <v>46022</v>
      </c>
      <c r="D982" s="423" t="s">
        <v>636</v>
      </c>
      <c r="E982" s="423">
        <v>3</v>
      </c>
      <c r="F982" s="423" t="s">
        <v>635</v>
      </c>
      <c r="G982" s="423" t="s">
        <v>887</v>
      </c>
      <c r="H982" s="428" t="e">
        <f>#REF!</f>
        <v>#REF!</v>
      </c>
    </row>
    <row r="983" spans="1:8">
      <c r="A983" s="423" t="str">
        <f t="shared" si="57"/>
        <v>"ЕМКА" АД</v>
      </c>
      <c r="B983" s="423" t="str">
        <f t="shared" si="58"/>
        <v>107001173</v>
      </c>
      <c r="C983" s="427">
        <f t="shared" si="59"/>
        <v>46022</v>
      </c>
      <c r="D983" s="423" t="s">
        <v>638</v>
      </c>
      <c r="E983" s="423">
        <v>3</v>
      </c>
      <c r="F983" s="423" t="s">
        <v>637</v>
      </c>
      <c r="G983" s="423" t="s">
        <v>887</v>
      </c>
      <c r="H983" s="428" t="e">
        <f>#REF!</f>
        <v>#REF!</v>
      </c>
    </row>
    <row r="984" spans="1:8">
      <c r="A984" s="423" t="str">
        <f t="shared" si="57"/>
        <v>"ЕМКА" АД</v>
      </c>
      <c r="B984" s="423" t="str">
        <f t="shared" si="58"/>
        <v>107001173</v>
      </c>
      <c r="C984" s="427">
        <f t="shared" si="59"/>
        <v>46022</v>
      </c>
      <c r="D984" s="423" t="s">
        <v>639</v>
      </c>
      <c r="E984" s="423">
        <v>3</v>
      </c>
      <c r="F984" s="423" t="s">
        <v>631</v>
      </c>
      <c r="G984" s="423" t="s">
        <v>887</v>
      </c>
      <c r="H984" s="428" t="e">
        <f>#REF!</f>
        <v>#REF!</v>
      </c>
    </row>
    <row r="985" spans="1:8">
      <c r="A985" s="423" t="str">
        <f t="shared" si="57"/>
        <v>"ЕМКА" АД</v>
      </c>
      <c r="B985" s="423" t="str">
        <f t="shared" si="58"/>
        <v>107001173</v>
      </c>
      <c r="C985" s="427">
        <f t="shared" si="59"/>
        <v>46022</v>
      </c>
      <c r="D985" s="423" t="s">
        <v>640</v>
      </c>
      <c r="E985" s="423">
        <v>3</v>
      </c>
      <c r="F985" s="423" t="s">
        <v>624</v>
      </c>
      <c r="G985" s="423" t="s">
        <v>887</v>
      </c>
      <c r="H985" s="428" t="e">
        <f>#REF!</f>
        <v>#REF!</v>
      </c>
    </row>
    <row r="986" spans="1:8">
      <c r="A986" s="423" t="str">
        <f t="shared" si="57"/>
        <v>"ЕМКА" АД</v>
      </c>
      <c r="B986" s="423" t="str">
        <f t="shared" si="58"/>
        <v>107001173</v>
      </c>
      <c r="C986" s="427">
        <f t="shared" si="59"/>
        <v>46022</v>
      </c>
      <c r="D986" s="423" t="s">
        <v>641</v>
      </c>
      <c r="E986" s="423">
        <v>3</v>
      </c>
      <c r="F986" s="423" t="s">
        <v>888</v>
      </c>
      <c r="G986" s="423" t="s">
        <v>887</v>
      </c>
      <c r="H986" s="428" t="e">
        <f>#REF!</f>
        <v>#REF!</v>
      </c>
    </row>
    <row r="987" spans="1:8">
      <c r="A987" s="423" t="str">
        <f t="shared" si="57"/>
        <v>"ЕМКА" АД</v>
      </c>
      <c r="B987" s="423" t="str">
        <f t="shared" si="58"/>
        <v>107001173</v>
      </c>
      <c r="C987" s="427">
        <f t="shared" si="59"/>
        <v>46022</v>
      </c>
      <c r="D987" s="423" t="s">
        <v>644</v>
      </c>
      <c r="E987" s="423">
        <v>3</v>
      </c>
      <c r="F987" s="423" t="s">
        <v>643</v>
      </c>
      <c r="G987" s="423" t="s">
        <v>887</v>
      </c>
      <c r="H987" s="428" t="e">
        <f>#REF!</f>
        <v>#REF!</v>
      </c>
    </row>
    <row r="988" spans="1:8">
      <c r="A988" s="423" t="str">
        <f t="shared" si="57"/>
        <v>"ЕМКА" АД</v>
      </c>
      <c r="B988" s="423" t="str">
        <f t="shared" si="58"/>
        <v>107001173</v>
      </c>
      <c r="C988" s="427">
        <f t="shared" si="59"/>
        <v>46022</v>
      </c>
      <c r="D988" s="423" t="s">
        <v>646</v>
      </c>
      <c r="E988" s="423">
        <v>3</v>
      </c>
      <c r="F988" s="423" t="s">
        <v>645</v>
      </c>
      <c r="G988" s="423" t="s">
        <v>887</v>
      </c>
      <c r="H988" s="428" t="e">
        <f>#REF!</f>
        <v>#REF!</v>
      </c>
    </row>
    <row r="989" spans="1:8">
      <c r="A989" s="423" t="str">
        <f t="shared" si="57"/>
        <v>"ЕМКА" АД</v>
      </c>
      <c r="B989" s="423" t="str">
        <f t="shared" si="58"/>
        <v>107001173</v>
      </c>
      <c r="C989" s="427">
        <f t="shared" si="59"/>
        <v>46022</v>
      </c>
      <c r="D989" s="423" t="s">
        <v>648</v>
      </c>
      <c r="E989" s="423">
        <v>3</v>
      </c>
      <c r="F989" s="423" t="s">
        <v>647</v>
      </c>
      <c r="G989" s="423" t="s">
        <v>887</v>
      </c>
      <c r="H989" s="428" t="e">
        <f>#REF!</f>
        <v>#REF!</v>
      </c>
    </row>
    <row r="990" spans="1:8">
      <c r="A990" s="423" t="str">
        <f t="shared" si="57"/>
        <v>"ЕМКА" АД</v>
      </c>
      <c r="B990" s="423" t="str">
        <f t="shared" si="58"/>
        <v>107001173</v>
      </c>
      <c r="C990" s="427">
        <f t="shared" si="59"/>
        <v>46022</v>
      </c>
      <c r="D990" s="423" t="s">
        <v>650</v>
      </c>
      <c r="E990" s="423">
        <v>3</v>
      </c>
      <c r="F990" s="423" t="s">
        <v>649</v>
      </c>
      <c r="G990" s="423" t="s">
        <v>887</v>
      </c>
      <c r="H990" s="428" t="e">
        <f>#REF!</f>
        <v>#REF!</v>
      </c>
    </row>
    <row r="991" spans="1:8">
      <c r="A991" s="423" t="str">
        <f t="shared" si="57"/>
        <v>"ЕМКА" АД</v>
      </c>
      <c r="B991" s="423" t="str">
        <f t="shared" si="58"/>
        <v>107001173</v>
      </c>
      <c r="C991" s="427">
        <f t="shared" si="59"/>
        <v>46022</v>
      </c>
      <c r="D991" s="423" t="s">
        <v>652</v>
      </c>
      <c r="E991" s="423">
        <v>3</v>
      </c>
      <c r="F991" s="423" t="s">
        <v>651</v>
      </c>
      <c r="G991" s="423" t="s">
        <v>887</v>
      </c>
      <c r="H991" s="428" t="e">
        <f>#REF!</f>
        <v>#REF!</v>
      </c>
    </row>
    <row r="992" spans="1:8">
      <c r="A992" s="423" t="str">
        <f t="shared" si="57"/>
        <v>"ЕМКА" АД</v>
      </c>
      <c r="B992" s="423" t="str">
        <f t="shared" si="58"/>
        <v>107001173</v>
      </c>
      <c r="C992" s="427">
        <f t="shared" si="59"/>
        <v>46022</v>
      </c>
      <c r="D992" s="423" t="s">
        <v>654</v>
      </c>
      <c r="E992" s="423">
        <v>3</v>
      </c>
      <c r="F992" s="423" t="s">
        <v>653</v>
      </c>
      <c r="G992" s="423" t="s">
        <v>887</v>
      </c>
      <c r="H992" s="428" t="e">
        <f>#REF!</f>
        <v>#REF!</v>
      </c>
    </row>
    <row r="993" spans="1:8">
      <c r="A993" s="423" t="str">
        <f t="shared" si="57"/>
        <v>"ЕМКА" АД</v>
      </c>
      <c r="B993" s="423" t="str">
        <f t="shared" si="58"/>
        <v>107001173</v>
      </c>
      <c r="C993" s="427">
        <f t="shared" si="59"/>
        <v>46022</v>
      </c>
      <c r="D993" s="423" t="s">
        <v>656</v>
      </c>
      <c r="E993" s="423">
        <v>3</v>
      </c>
      <c r="F993" s="423" t="s">
        <v>655</v>
      </c>
      <c r="G993" s="423" t="s">
        <v>887</v>
      </c>
      <c r="H993" s="428" t="e">
        <f>#REF!</f>
        <v>#REF!</v>
      </c>
    </row>
    <row r="994" spans="1:8">
      <c r="A994" s="423" t="str">
        <f t="shared" si="57"/>
        <v>"ЕМКА" АД</v>
      </c>
      <c r="B994" s="423" t="str">
        <f t="shared" si="58"/>
        <v>107001173</v>
      </c>
      <c r="C994" s="427">
        <f t="shared" si="59"/>
        <v>46022</v>
      </c>
      <c r="D994" s="423" t="s">
        <v>658</v>
      </c>
      <c r="E994" s="423">
        <v>3</v>
      </c>
      <c r="F994" s="423" t="s">
        <v>657</v>
      </c>
      <c r="G994" s="423" t="s">
        <v>887</v>
      </c>
      <c r="H994" s="428" t="e">
        <f>#REF!</f>
        <v>#REF!</v>
      </c>
    </row>
    <row r="995" spans="1:8">
      <c r="A995" s="423" t="str">
        <f t="shared" si="57"/>
        <v>"ЕМКА" АД</v>
      </c>
      <c r="B995" s="423" t="str">
        <f t="shared" si="58"/>
        <v>107001173</v>
      </c>
      <c r="C995" s="427">
        <f t="shared" si="59"/>
        <v>46022</v>
      </c>
      <c r="D995" s="423" t="s">
        <v>660</v>
      </c>
      <c r="E995" s="423">
        <v>3</v>
      </c>
      <c r="F995" s="423" t="s">
        <v>659</v>
      </c>
      <c r="G995" s="423" t="s">
        <v>887</v>
      </c>
      <c r="H995" s="428" t="e">
        <f>#REF!</f>
        <v>#REF!</v>
      </c>
    </row>
    <row r="996" spans="1:8">
      <c r="A996" s="423" t="str">
        <f t="shared" si="57"/>
        <v>"ЕМКА" АД</v>
      </c>
      <c r="B996" s="423" t="str">
        <f t="shared" si="58"/>
        <v>107001173</v>
      </c>
      <c r="C996" s="427">
        <f t="shared" si="59"/>
        <v>46022</v>
      </c>
      <c r="D996" s="423" t="s">
        <v>662</v>
      </c>
      <c r="E996" s="423">
        <v>3</v>
      </c>
      <c r="F996" s="423" t="s">
        <v>661</v>
      </c>
      <c r="G996" s="423" t="s">
        <v>887</v>
      </c>
      <c r="H996" s="428" t="e">
        <f>#REF!</f>
        <v>#REF!</v>
      </c>
    </row>
    <row r="997" spans="1:8">
      <c r="A997" s="423" t="str">
        <f t="shared" si="57"/>
        <v>"ЕМКА" АД</v>
      </c>
      <c r="B997" s="423" t="str">
        <f t="shared" si="58"/>
        <v>107001173</v>
      </c>
      <c r="C997" s="427">
        <f t="shared" si="59"/>
        <v>46022</v>
      </c>
      <c r="D997" s="423" t="s">
        <v>663</v>
      </c>
      <c r="E997" s="423">
        <v>3</v>
      </c>
      <c r="F997" s="423" t="s">
        <v>889</v>
      </c>
      <c r="G997" s="423" t="s">
        <v>887</v>
      </c>
      <c r="H997" s="428" t="e">
        <f>#REF!</f>
        <v>#REF!</v>
      </c>
    </row>
    <row r="998" spans="1:8">
      <c r="A998" s="423" t="str">
        <f t="shared" si="57"/>
        <v>"ЕМКА" АД</v>
      </c>
      <c r="B998" s="423" t="str">
        <f t="shared" si="58"/>
        <v>107001173</v>
      </c>
      <c r="C998" s="427">
        <f t="shared" si="59"/>
        <v>46022</v>
      </c>
      <c r="D998" s="423" t="s">
        <v>665</v>
      </c>
      <c r="E998" s="423">
        <v>3</v>
      </c>
      <c r="F998" s="423" t="s">
        <v>890</v>
      </c>
      <c r="G998" s="423" t="s">
        <v>887</v>
      </c>
      <c r="H998" s="428" t="e">
        <f>#REF!</f>
        <v>#REF!</v>
      </c>
    </row>
    <row r="999" spans="1:8">
      <c r="A999" s="423" t="str">
        <f t="shared" si="57"/>
        <v>"ЕМКА" АД</v>
      </c>
      <c r="B999" s="423" t="str">
        <f t="shared" si="58"/>
        <v>107001173</v>
      </c>
      <c r="C999" s="427">
        <f t="shared" si="59"/>
        <v>46022</v>
      </c>
      <c r="D999" s="423" t="s">
        <v>666</v>
      </c>
      <c r="E999" s="423">
        <v>3</v>
      </c>
      <c r="F999" s="423" t="s">
        <v>891</v>
      </c>
      <c r="G999" s="423" t="s">
        <v>887</v>
      </c>
      <c r="H999" s="428" t="e">
        <f>#REF!</f>
        <v>#REF!</v>
      </c>
    </row>
    <row r="1000" spans="1:8">
      <c r="A1000" s="423" t="str">
        <f t="shared" si="57"/>
        <v>"ЕМКА" АД</v>
      </c>
      <c r="B1000" s="423" t="str">
        <f t="shared" si="58"/>
        <v>107001173</v>
      </c>
      <c r="C1000" s="427">
        <f t="shared" si="59"/>
        <v>46022</v>
      </c>
      <c r="D1000" s="423" t="s">
        <v>668</v>
      </c>
      <c r="E1000" s="423">
        <v>3</v>
      </c>
      <c r="F1000" s="423" t="s">
        <v>892</v>
      </c>
      <c r="G1000" s="423" t="s">
        <v>887</v>
      </c>
      <c r="H1000" s="428" t="e">
        <f>#REF!</f>
        <v>#REF!</v>
      </c>
    </row>
    <row r="1001" spans="1:8">
      <c r="A1001" s="423" t="str">
        <f t="shared" si="57"/>
        <v>"ЕМКА" АД</v>
      </c>
      <c r="B1001" s="423" t="str">
        <f t="shared" si="58"/>
        <v>107001173</v>
      </c>
      <c r="C1001" s="427">
        <f t="shared" si="59"/>
        <v>46022</v>
      </c>
      <c r="D1001" s="423" t="s">
        <v>670</v>
      </c>
      <c r="E1001" s="423">
        <v>3</v>
      </c>
      <c r="F1001" s="423" t="s">
        <v>669</v>
      </c>
      <c r="G1001" s="423" t="s">
        <v>887</v>
      </c>
      <c r="H1001" s="428" t="e">
        <f>#REF!</f>
        <v>#REF!</v>
      </c>
    </row>
    <row r="1002" spans="1:8">
      <c r="A1002" s="423" t="str">
        <f t="shared" si="57"/>
        <v>"ЕМКА" АД</v>
      </c>
      <c r="B1002" s="423" t="str">
        <f t="shared" si="58"/>
        <v>107001173</v>
      </c>
      <c r="C1002" s="427">
        <f t="shared" si="59"/>
        <v>46022</v>
      </c>
      <c r="D1002" s="423" t="s">
        <v>671</v>
      </c>
      <c r="E1002" s="423">
        <v>3</v>
      </c>
      <c r="F1002" s="423" t="s">
        <v>893</v>
      </c>
      <c r="G1002" s="423" t="s">
        <v>887</v>
      </c>
      <c r="H1002" s="428" t="e">
        <f>#REF!</f>
        <v>#REF!</v>
      </c>
    </row>
    <row r="1003" spans="1:8">
      <c r="A1003" s="423" t="str">
        <f t="shared" si="57"/>
        <v>"ЕМКА" АД</v>
      </c>
      <c r="B1003" s="423" t="str">
        <f t="shared" si="58"/>
        <v>107001173</v>
      </c>
      <c r="C1003" s="427">
        <f t="shared" si="59"/>
        <v>46022</v>
      </c>
      <c r="D1003" s="423" t="s">
        <v>672</v>
      </c>
      <c r="E1003" s="423">
        <v>3</v>
      </c>
      <c r="F1003" s="423" t="s">
        <v>894</v>
      </c>
      <c r="G1003" s="423" t="s">
        <v>887</v>
      </c>
      <c r="H1003" s="428" t="e">
        <f>#REF!</f>
        <v>#REF!</v>
      </c>
    </row>
    <row r="1004" spans="1:8">
      <c r="A1004" s="423" t="str">
        <f t="shared" si="57"/>
        <v>"ЕМКА" АД</v>
      </c>
      <c r="B1004" s="423" t="str">
        <f t="shared" si="58"/>
        <v>107001173</v>
      </c>
      <c r="C1004" s="427">
        <f t="shared" si="59"/>
        <v>46022</v>
      </c>
      <c r="D1004" s="423" t="s">
        <v>673</v>
      </c>
      <c r="E1004" s="423">
        <v>3</v>
      </c>
      <c r="F1004" s="423" t="s">
        <v>895</v>
      </c>
      <c r="G1004" s="423" t="s">
        <v>887</v>
      </c>
      <c r="H1004" s="428" t="e">
        <f>#REF!</f>
        <v>#REF!</v>
      </c>
    </row>
    <row r="1005" spans="1:8">
      <c r="A1005" s="423" t="str">
        <f t="shared" si="57"/>
        <v>"ЕМКА" АД</v>
      </c>
      <c r="B1005" s="423" t="str">
        <f t="shared" si="58"/>
        <v>107001173</v>
      </c>
      <c r="C1005" s="427">
        <f t="shared" si="59"/>
        <v>46022</v>
      </c>
      <c r="D1005" s="423" t="s">
        <v>675</v>
      </c>
      <c r="E1005" s="423">
        <v>3</v>
      </c>
      <c r="F1005" s="423" t="s">
        <v>649</v>
      </c>
      <c r="G1005" s="423" t="s">
        <v>887</v>
      </c>
      <c r="H1005" s="428" t="e">
        <f>#REF!</f>
        <v>#REF!</v>
      </c>
    </row>
    <row r="1006" spans="1:8">
      <c r="A1006" s="423" t="str">
        <f t="shared" si="57"/>
        <v>"ЕМКА" АД</v>
      </c>
      <c r="B1006" s="423" t="str">
        <f t="shared" si="58"/>
        <v>107001173</v>
      </c>
      <c r="C1006" s="427">
        <f t="shared" si="59"/>
        <v>46022</v>
      </c>
      <c r="D1006" s="423" t="s">
        <v>676</v>
      </c>
      <c r="E1006" s="423">
        <v>3</v>
      </c>
      <c r="F1006" s="423" t="s">
        <v>642</v>
      </c>
      <c r="G1006" s="423" t="s">
        <v>887</v>
      </c>
      <c r="H1006" s="428" t="e">
        <f>#REF!</f>
        <v>#REF!</v>
      </c>
    </row>
    <row r="1007" spans="1:8">
      <c r="A1007" s="423" t="str">
        <f t="shared" si="57"/>
        <v>"ЕМКА" АД</v>
      </c>
      <c r="B1007" s="423" t="str">
        <f t="shared" si="58"/>
        <v>107001173</v>
      </c>
      <c r="C1007" s="427">
        <f t="shared" si="59"/>
        <v>46022</v>
      </c>
      <c r="D1007" s="423" t="s">
        <v>678</v>
      </c>
      <c r="E1007" s="423">
        <v>3</v>
      </c>
      <c r="F1007" s="423" t="s">
        <v>677</v>
      </c>
      <c r="G1007" s="423" t="s">
        <v>887</v>
      </c>
      <c r="H1007" s="428" t="e">
        <f>#REF!</f>
        <v>#REF!</v>
      </c>
    </row>
    <row r="1008" spans="1:8">
      <c r="A1008" s="423" t="str">
        <f t="shared" si="57"/>
        <v>"ЕМКА" АД</v>
      </c>
      <c r="B1008" s="423" t="str">
        <f t="shared" si="58"/>
        <v>107001173</v>
      </c>
      <c r="C1008" s="427">
        <f t="shared" si="59"/>
        <v>46022</v>
      </c>
      <c r="D1008" s="423" t="s">
        <v>681</v>
      </c>
      <c r="E1008" s="423">
        <v>1</v>
      </c>
      <c r="F1008" s="423" t="s">
        <v>680</v>
      </c>
      <c r="G1008" s="423" t="s">
        <v>896</v>
      </c>
      <c r="H1008" s="423" t="e">
        <f>#REF!</f>
        <v>#REF!</v>
      </c>
    </row>
    <row r="1009" spans="1:8">
      <c r="A1009" s="423" t="str">
        <f t="shared" si="57"/>
        <v>"ЕМКА" АД</v>
      </c>
      <c r="B1009" s="423" t="str">
        <f t="shared" si="58"/>
        <v>107001173</v>
      </c>
      <c r="C1009" s="427">
        <f t="shared" si="59"/>
        <v>46022</v>
      </c>
      <c r="D1009" s="423" t="s">
        <v>683</v>
      </c>
      <c r="E1009" s="423">
        <v>1</v>
      </c>
      <c r="F1009" s="423" t="s">
        <v>682</v>
      </c>
      <c r="G1009" s="423" t="s">
        <v>896</v>
      </c>
      <c r="H1009" s="423" t="e">
        <f>#REF!</f>
        <v>#REF!</v>
      </c>
    </row>
    <row r="1010" spans="1:8">
      <c r="A1010" s="423" t="str">
        <f t="shared" si="57"/>
        <v>"ЕМКА" АД</v>
      </c>
      <c r="B1010" s="423" t="str">
        <f t="shared" si="58"/>
        <v>107001173</v>
      </c>
      <c r="C1010" s="427">
        <f t="shared" si="59"/>
        <v>46022</v>
      </c>
      <c r="D1010" s="423" t="s">
        <v>685</v>
      </c>
      <c r="E1010" s="423">
        <v>1</v>
      </c>
      <c r="F1010" s="423" t="s">
        <v>684</v>
      </c>
      <c r="G1010" s="423" t="s">
        <v>896</v>
      </c>
      <c r="H1010" s="423" t="e">
        <f>#REF!</f>
        <v>#REF!</v>
      </c>
    </row>
    <row r="1011" spans="1:8">
      <c r="A1011" s="423" t="str">
        <f t="shared" si="57"/>
        <v>"ЕМКА" АД</v>
      </c>
      <c r="B1011" s="423" t="str">
        <f t="shared" si="58"/>
        <v>107001173</v>
      </c>
      <c r="C1011" s="427">
        <f t="shared" si="59"/>
        <v>46022</v>
      </c>
      <c r="D1011" s="423" t="s">
        <v>686</v>
      </c>
      <c r="E1011" s="423">
        <v>1</v>
      </c>
      <c r="F1011" s="423" t="s">
        <v>674</v>
      </c>
      <c r="G1011" s="423" t="s">
        <v>896</v>
      </c>
      <c r="H1011" s="423" t="e">
        <f>#REF!</f>
        <v>#REF!</v>
      </c>
    </row>
    <row r="1012" spans="1:8">
      <c r="A1012" s="423" t="str">
        <f t="shared" si="57"/>
        <v>"ЕМКА" АД</v>
      </c>
      <c r="B1012" s="423" t="str">
        <f t="shared" si="58"/>
        <v>107001173</v>
      </c>
      <c r="C1012" s="427">
        <f t="shared" si="59"/>
        <v>46022</v>
      </c>
      <c r="D1012" s="423" t="s">
        <v>688</v>
      </c>
      <c r="E1012" s="423">
        <v>1</v>
      </c>
      <c r="F1012" s="423" t="s">
        <v>687</v>
      </c>
      <c r="G1012" s="423" t="s">
        <v>896</v>
      </c>
      <c r="H1012" s="423" t="e">
        <f>#REF!</f>
        <v>#REF!</v>
      </c>
    </row>
    <row r="1013" spans="1:8">
      <c r="A1013" s="423" t="str">
        <f t="shared" si="57"/>
        <v>"ЕМКА" АД</v>
      </c>
      <c r="B1013" s="423" t="str">
        <f t="shared" si="58"/>
        <v>107001173</v>
      </c>
      <c r="C1013" s="427">
        <f t="shared" si="59"/>
        <v>46022</v>
      </c>
      <c r="D1013" s="423" t="s">
        <v>690</v>
      </c>
      <c r="E1013" s="423">
        <v>1</v>
      </c>
      <c r="F1013" s="423" t="s">
        <v>689</v>
      </c>
      <c r="G1013" s="423" t="s">
        <v>896</v>
      </c>
      <c r="H1013" s="423" t="e">
        <f>#REF!</f>
        <v>#REF!</v>
      </c>
    </row>
    <row r="1014" spans="1:8">
      <c r="A1014" s="423" t="str">
        <f t="shared" si="57"/>
        <v>"ЕМКА" АД</v>
      </c>
      <c r="B1014" s="423" t="str">
        <f t="shared" si="58"/>
        <v>107001173</v>
      </c>
      <c r="C1014" s="427">
        <f t="shared" si="59"/>
        <v>46022</v>
      </c>
      <c r="D1014" s="423" t="s">
        <v>692</v>
      </c>
      <c r="E1014" s="423">
        <v>1</v>
      </c>
      <c r="F1014" s="423" t="s">
        <v>691</v>
      </c>
      <c r="G1014" s="423" t="s">
        <v>896</v>
      </c>
      <c r="H1014" s="423" t="e">
        <f>#REF!</f>
        <v>#REF!</v>
      </c>
    </row>
    <row r="1015" spans="1:8">
      <c r="A1015" s="423" t="str">
        <f t="shared" si="57"/>
        <v>"ЕМКА" АД</v>
      </c>
      <c r="B1015" s="423" t="str">
        <f t="shared" si="58"/>
        <v>107001173</v>
      </c>
      <c r="C1015" s="427">
        <f t="shared" si="59"/>
        <v>46022</v>
      </c>
      <c r="D1015" s="423" t="s">
        <v>694</v>
      </c>
      <c r="E1015" s="423">
        <v>1</v>
      </c>
      <c r="F1015" s="423" t="s">
        <v>693</v>
      </c>
      <c r="G1015" s="423" t="s">
        <v>896</v>
      </c>
      <c r="H1015" s="423" t="e">
        <f>#REF!</f>
        <v>#REF!</v>
      </c>
    </row>
    <row r="1016" spans="1:8">
      <c r="A1016" s="423" t="str">
        <f t="shared" si="57"/>
        <v>"ЕМКА" АД</v>
      </c>
      <c r="B1016" s="423" t="str">
        <f t="shared" si="58"/>
        <v>107001173</v>
      </c>
      <c r="C1016" s="427">
        <f t="shared" si="59"/>
        <v>46022</v>
      </c>
      <c r="D1016" s="423" t="s">
        <v>695</v>
      </c>
      <c r="E1016" s="423">
        <v>1</v>
      </c>
      <c r="F1016" s="423" t="s">
        <v>691</v>
      </c>
      <c r="G1016" s="423" t="s">
        <v>896</v>
      </c>
      <c r="H1016" s="423" t="e">
        <f>#REF!</f>
        <v>#REF!</v>
      </c>
    </row>
    <row r="1017" spans="1:8">
      <c r="A1017" s="423" t="str">
        <f t="shared" si="57"/>
        <v>"ЕМКА" АД</v>
      </c>
      <c r="B1017" s="423" t="str">
        <f t="shared" si="58"/>
        <v>107001173</v>
      </c>
      <c r="C1017" s="427">
        <f t="shared" si="59"/>
        <v>46022</v>
      </c>
      <c r="D1017" s="423" t="s">
        <v>696</v>
      </c>
      <c r="E1017" s="423">
        <v>1</v>
      </c>
      <c r="F1017" s="423" t="s">
        <v>156</v>
      </c>
      <c r="G1017" s="423" t="s">
        <v>896</v>
      </c>
      <c r="H1017" s="423" t="e">
        <f>#REF!</f>
        <v>#REF!</v>
      </c>
    </row>
    <row r="1018" spans="1:8">
      <c r="A1018" s="423" t="str">
        <f t="shared" si="57"/>
        <v>"ЕМКА" АД</v>
      </c>
      <c r="B1018" s="423" t="str">
        <f t="shared" si="58"/>
        <v>107001173</v>
      </c>
      <c r="C1018" s="427">
        <f t="shared" si="59"/>
        <v>46022</v>
      </c>
      <c r="D1018" s="423" t="s">
        <v>697</v>
      </c>
      <c r="E1018" s="423">
        <v>1</v>
      </c>
      <c r="F1018" s="423" t="s">
        <v>159</v>
      </c>
      <c r="G1018" s="423" t="s">
        <v>896</v>
      </c>
      <c r="H1018" s="423" t="e">
        <f>#REF!</f>
        <v>#REF!</v>
      </c>
    </row>
    <row r="1019" spans="1:8">
      <c r="A1019" s="423" t="str">
        <f t="shared" si="57"/>
        <v>"ЕМКА" АД</v>
      </c>
      <c r="B1019" s="423" t="str">
        <f t="shared" si="58"/>
        <v>107001173</v>
      </c>
      <c r="C1019" s="427">
        <f t="shared" si="59"/>
        <v>46022</v>
      </c>
      <c r="D1019" s="423" t="s">
        <v>699</v>
      </c>
      <c r="E1019" s="423">
        <v>1</v>
      </c>
      <c r="F1019" s="423" t="s">
        <v>698</v>
      </c>
      <c r="G1019" s="423" t="s">
        <v>896</v>
      </c>
      <c r="H1019" s="423" t="e">
        <f>#REF!</f>
        <v>#REF!</v>
      </c>
    </row>
    <row r="1020" spans="1:8">
      <c r="A1020" s="423" t="str">
        <f t="shared" si="57"/>
        <v>"ЕМКА" АД</v>
      </c>
      <c r="B1020" s="423" t="str">
        <f t="shared" si="58"/>
        <v>107001173</v>
      </c>
      <c r="C1020" s="427">
        <f t="shared" si="59"/>
        <v>46022</v>
      </c>
      <c r="D1020" s="423" t="s">
        <v>701</v>
      </c>
      <c r="E1020" s="423">
        <v>1</v>
      </c>
      <c r="F1020" s="423" t="s">
        <v>700</v>
      </c>
      <c r="G1020" s="423" t="s">
        <v>896</v>
      </c>
      <c r="H1020" s="423" t="e">
        <f>#REF!</f>
        <v>#REF!</v>
      </c>
    </row>
    <row r="1021" spans="1:8">
      <c r="A1021" s="423" t="str">
        <f t="shared" si="57"/>
        <v>"ЕМКА" АД</v>
      </c>
      <c r="B1021" s="423" t="str">
        <f t="shared" si="58"/>
        <v>107001173</v>
      </c>
      <c r="C1021" s="427">
        <f t="shared" si="59"/>
        <v>46022</v>
      </c>
      <c r="D1021" s="423" t="s">
        <v>703</v>
      </c>
      <c r="E1021" s="423">
        <v>1</v>
      </c>
      <c r="F1021" s="423" t="s">
        <v>702</v>
      </c>
      <c r="G1021" s="423" t="s">
        <v>896</v>
      </c>
      <c r="H1021" s="423" t="e">
        <f>#REF!</f>
        <v>#REF!</v>
      </c>
    </row>
    <row r="1022" spans="1:8">
      <c r="A1022" s="423" t="str">
        <f t="shared" si="57"/>
        <v>"ЕМКА" АД</v>
      </c>
      <c r="B1022" s="423" t="str">
        <f t="shared" si="58"/>
        <v>107001173</v>
      </c>
      <c r="C1022" s="427">
        <f t="shared" si="59"/>
        <v>46022</v>
      </c>
      <c r="D1022" s="423" t="s">
        <v>704</v>
      </c>
      <c r="E1022" s="423">
        <v>1</v>
      </c>
      <c r="F1022" s="423" t="s">
        <v>679</v>
      </c>
      <c r="G1022" s="423" t="s">
        <v>896</v>
      </c>
      <c r="H1022" s="423" t="e">
        <f>#REF!</f>
        <v>#REF!</v>
      </c>
    </row>
    <row r="1023" spans="1:8">
      <c r="A1023" s="423" t="str">
        <f t="shared" si="57"/>
        <v>"ЕМКА" АД</v>
      </c>
      <c r="B1023" s="423" t="str">
        <f t="shared" si="58"/>
        <v>107001173</v>
      </c>
      <c r="C1023" s="427">
        <f t="shared" si="59"/>
        <v>46022</v>
      </c>
      <c r="D1023" s="423" t="s">
        <v>705</v>
      </c>
      <c r="E1023" s="423">
        <v>1</v>
      </c>
      <c r="F1023" s="423" t="s">
        <v>897</v>
      </c>
      <c r="G1023" s="423" t="s">
        <v>896</v>
      </c>
      <c r="H1023" s="423" t="e">
        <f>#REF!</f>
        <v>#REF!</v>
      </c>
    </row>
    <row r="1024" spans="1:8">
      <c r="A1024" s="423" t="str">
        <f t="shared" si="57"/>
        <v>"ЕМКА" АД</v>
      </c>
      <c r="B1024" s="423" t="str">
        <f t="shared" si="58"/>
        <v>107001173</v>
      </c>
      <c r="C1024" s="427">
        <f t="shared" si="59"/>
        <v>46022</v>
      </c>
      <c r="D1024" s="423" t="s">
        <v>707</v>
      </c>
      <c r="E1024" s="423">
        <v>1</v>
      </c>
      <c r="F1024" s="423" t="s">
        <v>680</v>
      </c>
      <c r="G1024" s="423" t="s">
        <v>896</v>
      </c>
      <c r="H1024" s="423" t="e">
        <f>#REF!</f>
        <v>#REF!</v>
      </c>
    </row>
    <row r="1025" spans="1:8">
      <c r="A1025" s="423" t="str">
        <f t="shared" si="57"/>
        <v>"ЕМКА" АД</v>
      </c>
      <c r="B1025" s="423" t="str">
        <f t="shared" si="58"/>
        <v>107001173</v>
      </c>
      <c r="C1025" s="427">
        <f t="shared" si="59"/>
        <v>46022</v>
      </c>
      <c r="D1025" s="423" t="s">
        <v>709</v>
      </c>
      <c r="E1025" s="423">
        <v>1</v>
      </c>
      <c r="F1025" s="423" t="s">
        <v>708</v>
      </c>
      <c r="G1025" s="423" t="s">
        <v>896</v>
      </c>
      <c r="H1025" s="423" t="e">
        <f>#REF!</f>
        <v>#REF!</v>
      </c>
    </row>
    <row r="1026" spans="1:8">
      <c r="A1026" s="423" t="str">
        <f t="shared" si="57"/>
        <v>"ЕМКА" АД</v>
      </c>
      <c r="B1026" s="423" t="str">
        <f t="shared" si="58"/>
        <v>107001173</v>
      </c>
      <c r="C1026" s="427">
        <f t="shared" si="59"/>
        <v>46022</v>
      </c>
      <c r="D1026" s="423" t="s">
        <v>711</v>
      </c>
      <c r="E1026" s="423">
        <v>1</v>
      </c>
      <c r="F1026" s="423" t="s">
        <v>710</v>
      </c>
      <c r="G1026" s="423" t="s">
        <v>896</v>
      </c>
      <c r="H1026" s="423" t="e">
        <f>#REF!</f>
        <v>#REF!</v>
      </c>
    </row>
    <row r="1027" spans="1:8">
      <c r="A1027" s="423" t="str">
        <f t="shared" si="57"/>
        <v>"ЕМКА" АД</v>
      </c>
      <c r="B1027" s="423" t="str">
        <f t="shared" si="58"/>
        <v>107001173</v>
      </c>
      <c r="C1027" s="427">
        <f t="shared" si="59"/>
        <v>46022</v>
      </c>
      <c r="D1027" s="423" t="s">
        <v>713</v>
      </c>
      <c r="E1027" s="423">
        <v>1</v>
      </c>
      <c r="F1027" s="423" t="s">
        <v>712</v>
      </c>
      <c r="G1027" s="423" t="s">
        <v>896</v>
      </c>
      <c r="H1027" s="423" t="e">
        <f>#REF!</f>
        <v>#REF!</v>
      </c>
    </row>
    <row r="1028" spans="1:8">
      <c r="A1028" s="423" t="str">
        <f t="shared" si="57"/>
        <v>"ЕМКА" АД</v>
      </c>
      <c r="B1028" s="423" t="str">
        <f t="shared" si="58"/>
        <v>107001173</v>
      </c>
      <c r="C1028" s="427">
        <f t="shared" si="59"/>
        <v>46022</v>
      </c>
      <c r="D1028" s="423" t="s">
        <v>714</v>
      </c>
      <c r="E1028" s="423">
        <v>1</v>
      </c>
      <c r="F1028" s="423" t="s">
        <v>687</v>
      </c>
      <c r="G1028" s="423" t="s">
        <v>896</v>
      </c>
      <c r="H1028" s="423" t="e">
        <f>#REF!</f>
        <v>#REF!</v>
      </c>
    </row>
    <row r="1029" spans="1:8">
      <c r="A1029" s="423" t="str">
        <f t="shared" si="57"/>
        <v>"ЕМКА" АД</v>
      </c>
      <c r="B1029" s="423" t="str">
        <f t="shared" si="58"/>
        <v>107001173</v>
      </c>
      <c r="C1029" s="427">
        <f t="shared" si="59"/>
        <v>46022</v>
      </c>
      <c r="D1029" s="423" t="s">
        <v>716</v>
      </c>
      <c r="E1029" s="423">
        <v>1</v>
      </c>
      <c r="F1029" s="423" t="s">
        <v>715</v>
      </c>
      <c r="G1029" s="423" t="s">
        <v>896</v>
      </c>
      <c r="H1029" s="423" t="e">
        <f>#REF!</f>
        <v>#REF!</v>
      </c>
    </row>
    <row r="1030" spans="1:8">
      <c r="A1030" s="423" t="str">
        <f t="shared" si="57"/>
        <v>"ЕМКА" АД</v>
      </c>
      <c r="B1030" s="423" t="str">
        <f t="shared" si="58"/>
        <v>107001173</v>
      </c>
      <c r="C1030" s="427">
        <f t="shared" si="59"/>
        <v>46022</v>
      </c>
      <c r="D1030" s="423" t="s">
        <v>718</v>
      </c>
      <c r="E1030" s="423">
        <v>1</v>
      </c>
      <c r="F1030" s="423" t="s">
        <v>717</v>
      </c>
      <c r="G1030" s="423" t="s">
        <v>896</v>
      </c>
      <c r="H1030" s="423" t="e">
        <f>#REF!</f>
        <v>#REF!</v>
      </c>
    </row>
    <row r="1031" spans="1:8">
      <c r="A1031" s="423" t="str">
        <f t="shared" si="57"/>
        <v>"ЕМКА" АД</v>
      </c>
      <c r="B1031" s="423" t="str">
        <f t="shared" si="58"/>
        <v>107001173</v>
      </c>
      <c r="C1031" s="427">
        <f t="shared" si="59"/>
        <v>46022</v>
      </c>
      <c r="D1031" s="423" t="s">
        <v>720</v>
      </c>
      <c r="E1031" s="423">
        <v>1</v>
      </c>
      <c r="F1031" s="423" t="s">
        <v>719</v>
      </c>
      <c r="G1031" s="423" t="s">
        <v>896</v>
      </c>
      <c r="H1031" s="423" t="e">
        <f>#REF!</f>
        <v>#REF!</v>
      </c>
    </row>
    <row r="1032" spans="1:8">
      <c r="A1032" s="423" t="str">
        <f t="shared" si="57"/>
        <v>"ЕМКА" АД</v>
      </c>
      <c r="B1032" s="423" t="str">
        <f t="shared" si="58"/>
        <v>107001173</v>
      </c>
      <c r="C1032" s="427">
        <f t="shared" si="59"/>
        <v>46022</v>
      </c>
      <c r="D1032" s="423" t="s">
        <v>721</v>
      </c>
      <c r="E1032" s="423">
        <v>1</v>
      </c>
      <c r="F1032" s="423" t="s">
        <v>691</v>
      </c>
      <c r="G1032" s="423" t="s">
        <v>896</v>
      </c>
      <c r="H1032" s="423" t="e">
        <f>#REF!</f>
        <v>#REF!</v>
      </c>
    </row>
    <row r="1033" spans="1:8">
      <c r="A1033" s="423" t="str">
        <f t="shared" si="57"/>
        <v>"ЕМКА" АД</v>
      </c>
      <c r="B1033" s="423" t="str">
        <f t="shared" si="58"/>
        <v>107001173</v>
      </c>
      <c r="C1033" s="427">
        <f t="shared" si="59"/>
        <v>46022</v>
      </c>
      <c r="D1033" s="423" t="s">
        <v>723</v>
      </c>
      <c r="E1033" s="423">
        <v>1</v>
      </c>
      <c r="F1033" s="423" t="s">
        <v>722</v>
      </c>
      <c r="G1033" s="423" t="s">
        <v>896</v>
      </c>
      <c r="H1033" s="423" t="e">
        <f>#REF!</f>
        <v>#REF!</v>
      </c>
    </row>
    <row r="1034" spans="1:8">
      <c r="A1034" s="423" t="str">
        <f t="shared" si="57"/>
        <v>"ЕМКА" АД</v>
      </c>
      <c r="B1034" s="423" t="str">
        <f t="shared" si="58"/>
        <v>107001173</v>
      </c>
      <c r="C1034" s="427">
        <f t="shared" si="59"/>
        <v>46022</v>
      </c>
      <c r="D1034" s="423" t="s">
        <v>725</v>
      </c>
      <c r="E1034" s="423">
        <v>1</v>
      </c>
      <c r="F1034" s="423" t="s">
        <v>724</v>
      </c>
      <c r="G1034" s="423" t="s">
        <v>896</v>
      </c>
      <c r="H1034" s="423" t="e">
        <f>#REF!</f>
        <v>#REF!</v>
      </c>
    </row>
    <row r="1035" spans="1:8">
      <c r="A1035" s="423" t="str">
        <f t="shared" si="57"/>
        <v>"ЕМКА" АД</v>
      </c>
      <c r="B1035" s="423" t="str">
        <f t="shared" si="58"/>
        <v>107001173</v>
      </c>
      <c r="C1035" s="427">
        <f t="shared" si="59"/>
        <v>46022</v>
      </c>
      <c r="D1035" s="423" t="s">
        <v>727</v>
      </c>
      <c r="E1035" s="423">
        <v>1</v>
      </c>
      <c r="F1035" s="423" t="s">
        <v>726</v>
      </c>
      <c r="G1035" s="423" t="s">
        <v>896</v>
      </c>
      <c r="H1035" s="423" t="e">
        <f>#REF!</f>
        <v>#REF!</v>
      </c>
    </row>
    <row r="1036" spans="1:8">
      <c r="A1036" s="423" t="str">
        <f t="shared" si="57"/>
        <v>"ЕМКА" АД</v>
      </c>
      <c r="B1036" s="423" t="str">
        <f t="shared" si="58"/>
        <v>107001173</v>
      </c>
      <c r="C1036" s="427">
        <f t="shared" si="59"/>
        <v>46022</v>
      </c>
      <c r="D1036" s="423" t="s">
        <v>729</v>
      </c>
      <c r="E1036" s="423">
        <v>1</v>
      </c>
      <c r="F1036" s="423" t="s">
        <v>728</v>
      </c>
      <c r="G1036" s="423" t="s">
        <v>896</v>
      </c>
      <c r="H1036" s="423" t="e">
        <f>#REF!</f>
        <v>#REF!</v>
      </c>
    </row>
    <row r="1037" spans="1:8">
      <c r="A1037" s="423" t="str">
        <f t="shared" si="57"/>
        <v>"ЕМКА" АД</v>
      </c>
      <c r="B1037" s="423" t="str">
        <f t="shared" si="58"/>
        <v>107001173</v>
      </c>
      <c r="C1037" s="427">
        <f t="shared" si="59"/>
        <v>46022</v>
      </c>
      <c r="D1037" s="423" t="s">
        <v>731</v>
      </c>
      <c r="E1037" s="423">
        <v>1</v>
      </c>
      <c r="F1037" s="423" t="s">
        <v>730</v>
      </c>
      <c r="G1037" s="423" t="s">
        <v>896</v>
      </c>
      <c r="H1037" s="423" t="e">
        <f>#REF!</f>
        <v>#REF!</v>
      </c>
    </row>
    <row r="1038" spans="1:8">
      <c r="A1038" s="423" t="str">
        <f t="shared" si="57"/>
        <v>"ЕМКА" АД</v>
      </c>
      <c r="B1038" s="423" t="str">
        <f t="shared" si="58"/>
        <v>107001173</v>
      </c>
      <c r="C1038" s="427">
        <f t="shared" si="59"/>
        <v>46022</v>
      </c>
      <c r="D1038" s="423" t="s">
        <v>733</v>
      </c>
      <c r="E1038" s="423">
        <v>1</v>
      </c>
      <c r="F1038" s="423" t="s">
        <v>732</v>
      </c>
      <c r="G1038" s="423" t="s">
        <v>896</v>
      </c>
      <c r="H1038" s="423" t="e">
        <f>#REF!</f>
        <v>#REF!</v>
      </c>
    </row>
    <row r="1039" spans="1:8">
      <c r="A1039" s="423" t="str">
        <f t="shared" si="57"/>
        <v>"ЕМКА" АД</v>
      </c>
      <c r="B1039" s="423" t="str">
        <f t="shared" si="58"/>
        <v>107001173</v>
      </c>
      <c r="C1039" s="427">
        <f t="shared" si="59"/>
        <v>46022</v>
      </c>
      <c r="D1039" s="423" t="s">
        <v>735</v>
      </c>
      <c r="E1039" s="423">
        <v>1</v>
      </c>
      <c r="F1039" s="423" t="s">
        <v>734</v>
      </c>
      <c r="G1039" s="423" t="s">
        <v>896</v>
      </c>
      <c r="H1039" s="423" t="e">
        <f>#REF!</f>
        <v>#REF!</v>
      </c>
    </row>
    <row r="1040" spans="1:8">
      <c r="A1040" s="423" t="str">
        <f t="shared" ref="A1040:A1103" si="60">pdeName</f>
        <v>"ЕМКА" АД</v>
      </c>
      <c r="B1040" s="423" t="str">
        <f t="shared" ref="B1040:B1103" si="61">pdeBulstat</f>
        <v>107001173</v>
      </c>
      <c r="C1040" s="427">
        <f t="shared" ref="C1040:C1103" si="62">endDate</f>
        <v>46022</v>
      </c>
      <c r="D1040" s="423" t="s">
        <v>737</v>
      </c>
      <c r="E1040" s="423">
        <v>1</v>
      </c>
      <c r="F1040" s="423" t="s">
        <v>736</v>
      </c>
      <c r="G1040" s="423" t="s">
        <v>896</v>
      </c>
      <c r="H1040" s="423" t="e">
        <f>#REF!</f>
        <v>#REF!</v>
      </c>
    </row>
    <row r="1041" spans="1:8">
      <c r="A1041" s="423" t="str">
        <f t="shared" si="60"/>
        <v>"ЕМКА" АД</v>
      </c>
      <c r="B1041" s="423" t="str">
        <f t="shared" si="61"/>
        <v>107001173</v>
      </c>
      <c r="C1041" s="427">
        <f t="shared" si="62"/>
        <v>46022</v>
      </c>
      <c r="D1041" s="423" t="s">
        <v>739</v>
      </c>
      <c r="E1041" s="423">
        <v>1</v>
      </c>
      <c r="F1041" s="423" t="s">
        <v>738</v>
      </c>
      <c r="G1041" s="423" t="s">
        <v>896</v>
      </c>
      <c r="H1041" s="423" t="e">
        <f>#REF!</f>
        <v>#REF!</v>
      </c>
    </row>
    <row r="1042" spans="1:8">
      <c r="A1042" s="423" t="str">
        <f t="shared" si="60"/>
        <v>"ЕМКА" АД</v>
      </c>
      <c r="B1042" s="423" t="str">
        <f t="shared" si="61"/>
        <v>107001173</v>
      </c>
      <c r="C1042" s="427">
        <f t="shared" si="62"/>
        <v>46022</v>
      </c>
      <c r="D1042" s="423" t="s">
        <v>741</v>
      </c>
      <c r="E1042" s="423">
        <v>1</v>
      </c>
      <c r="F1042" s="423" t="s">
        <v>740</v>
      </c>
      <c r="G1042" s="423" t="s">
        <v>896</v>
      </c>
      <c r="H1042" s="423" t="e">
        <f>#REF!</f>
        <v>#REF!</v>
      </c>
    </row>
    <row r="1043" spans="1:8">
      <c r="A1043" s="423" t="str">
        <f t="shared" si="60"/>
        <v>"ЕМКА" АД</v>
      </c>
      <c r="B1043" s="423" t="str">
        <f t="shared" si="61"/>
        <v>107001173</v>
      </c>
      <c r="C1043" s="427">
        <f t="shared" si="62"/>
        <v>46022</v>
      </c>
      <c r="D1043" s="423" t="s">
        <v>743</v>
      </c>
      <c r="E1043" s="423">
        <v>1</v>
      </c>
      <c r="F1043" s="423" t="s">
        <v>742</v>
      </c>
      <c r="G1043" s="423" t="s">
        <v>896</v>
      </c>
      <c r="H1043" s="423" t="e">
        <f>#REF!</f>
        <v>#REF!</v>
      </c>
    </row>
    <row r="1044" spans="1:8">
      <c r="A1044" s="423" t="str">
        <f t="shared" si="60"/>
        <v>"ЕМКА" АД</v>
      </c>
      <c r="B1044" s="423" t="str">
        <f t="shared" si="61"/>
        <v>107001173</v>
      </c>
      <c r="C1044" s="427">
        <f t="shared" si="62"/>
        <v>46022</v>
      </c>
      <c r="D1044" s="423" t="s">
        <v>745</v>
      </c>
      <c r="E1044" s="423">
        <v>1</v>
      </c>
      <c r="F1044" s="423" t="s">
        <v>744</v>
      </c>
      <c r="G1044" s="423" t="s">
        <v>896</v>
      </c>
      <c r="H1044" s="423" t="e">
        <f>#REF!</f>
        <v>#REF!</v>
      </c>
    </row>
    <row r="1045" spans="1:8">
      <c r="A1045" s="423" t="str">
        <f t="shared" si="60"/>
        <v>"ЕМКА" АД</v>
      </c>
      <c r="B1045" s="423" t="str">
        <f t="shared" si="61"/>
        <v>107001173</v>
      </c>
      <c r="C1045" s="427">
        <f t="shared" si="62"/>
        <v>46022</v>
      </c>
      <c r="D1045" s="423" t="s">
        <v>746</v>
      </c>
      <c r="E1045" s="423">
        <v>1</v>
      </c>
      <c r="F1045" s="423" t="s">
        <v>664</v>
      </c>
      <c r="G1045" s="423" t="s">
        <v>896</v>
      </c>
      <c r="H1045" s="423" t="e">
        <f>#REF!</f>
        <v>#REF!</v>
      </c>
    </row>
    <row r="1046" spans="1:8">
      <c r="A1046" s="423" t="str">
        <f t="shared" si="60"/>
        <v>"ЕМКА" АД</v>
      </c>
      <c r="B1046" s="423" t="str">
        <f t="shared" si="61"/>
        <v>107001173</v>
      </c>
      <c r="C1046" s="427">
        <f t="shared" si="62"/>
        <v>46022</v>
      </c>
      <c r="D1046" s="423" t="s">
        <v>747</v>
      </c>
      <c r="E1046" s="423">
        <v>1</v>
      </c>
      <c r="F1046" s="423" t="s">
        <v>667</v>
      </c>
      <c r="G1046" s="423" t="s">
        <v>896</v>
      </c>
      <c r="H1046" s="423" t="e">
        <f>#REF!</f>
        <v>#REF!</v>
      </c>
    </row>
    <row r="1047" spans="1:8">
      <c r="A1047" s="423" t="str">
        <f t="shared" si="60"/>
        <v>"ЕМКА" АД</v>
      </c>
      <c r="B1047" s="423" t="str">
        <f t="shared" si="61"/>
        <v>107001173</v>
      </c>
      <c r="C1047" s="427">
        <f t="shared" si="62"/>
        <v>46022</v>
      </c>
      <c r="D1047" s="423" t="s">
        <v>749</v>
      </c>
      <c r="E1047" s="423">
        <v>1</v>
      </c>
      <c r="F1047" s="423" t="s">
        <v>748</v>
      </c>
      <c r="G1047" s="423" t="s">
        <v>896</v>
      </c>
      <c r="H1047" s="423" t="e">
        <f>#REF!</f>
        <v>#REF!</v>
      </c>
    </row>
    <row r="1048" spans="1:8">
      <c r="A1048" s="423" t="str">
        <f t="shared" si="60"/>
        <v>"ЕМКА" АД</v>
      </c>
      <c r="B1048" s="423" t="str">
        <f t="shared" si="61"/>
        <v>107001173</v>
      </c>
      <c r="C1048" s="427">
        <f t="shared" si="62"/>
        <v>46022</v>
      </c>
      <c r="D1048" s="423" t="s">
        <v>751</v>
      </c>
      <c r="E1048" s="423">
        <v>1</v>
      </c>
      <c r="F1048" s="423" t="s">
        <v>750</v>
      </c>
      <c r="G1048" s="423" t="s">
        <v>896</v>
      </c>
      <c r="H1048" s="423" t="e">
        <f>#REF!</f>
        <v>#REF!</v>
      </c>
    </row>
    <row r="1049" spans="1:8">
      <c r="A1049" s="423" t="str">
        <f t="shared" si="60"/>
        <v>"ЕМКА" АД</v>
      </c>
      <c r="B1049" s="423" t="str">
        <f t="shared" si="61"/>
        <v>107001173</v>
      </c>
      <c r="C1049" s="427">
        <f t="shared" si="62"/>
        <v>46022</v>
      </c>
      <c r="D1049" s="423" t="s">
        <v>752</v>
      </c>
      <c r="E1049" s="423">
        <v>1</v>
      </c>
      <c r="F1049" s="423" t="s">
        <v>706</v>
      </c>
      <c r="G1049" s="423" t="s">
        <v>896</v>
      </c>
      <c r="H1049" s="423" t="e">
        <f>#REF!</f>
        <v>#REF!</v>
      </c>
    </row>
    <row r="1050" spans="1:8">
      <c r="A1050" s="423" t="str">
        <f t="shared" si="60"/>
        <v>"ЕМКА" АД</v>
      </c>
      <c r="B1050" s="423" t="str">
        <f t="shared" si="61"/>
        <v>107001173</v>
      </c>
      <c r="C1050" s="427">
        <f t="shared" si="62"/>
        <v>46022</v>
      </c>
      <c r="D1050" s="423" t="s">
        <v>754</v>
      </c>
      <c r="E1050" s="423">
        <v>1</v>
      </c>
      <c r="F1050" s="423" t="s">
        <v>753</v>
      </c>
      <c r="G1050" s="423" t="s">
        <v>896</v>
      </c>
      <c r="H1050" s="423" t="e">
        <f>#REF!</f>
        <v>#REF!</v>
      </c>
    </row>
    <row r="1051" spans="1:8">
      <c r="A1051" s="423" t="str">
        <f t="shared" si="60"/>
        <v>"ЕМКА" АД</v>
      </c>
      <c r="B1051" s="423" t="str">
        <f t="shared" si="61"/>
        <v>107001173</v>
      </c>
      <c r="C1051" s="427">
        <f t="shared" si="62"/>
        <v>46022</v>
      </c>
      <c r="D1051" s="423" t="s">
        <v>681</v>
      </c>
      <c r="E1051" s="423">
        <v>2</v>
      </c>
      <c r="F1051" s="423" t="s">
        <v>680</v>
      </c>
      <c r="G1051" s="423" t="s">
        <v>896</v>
      </c>
      <c r="H1051" s="423" t="e">
        <f>#REF!</f>
        <v>#REF!</v>
      </c>
    </row>
    <row r="1052" spans="1:8">
      <c r="A1052" s="423" t="str">
        <f t="shared" si="60"/>
        <v>"ЕМКА" АД</v>
      </c>
      <c r="B1052" s="423" t="str">
        <f t="shared" si="61"/>
        <v>107001173</v>
      </c>
      <c r="C1052" s="427">
        <f t="shared" si="62"/>
        <v>46022</v>
      </c>
      <c r="D1052" s="423" t="s">
        <v>683</v>
      </c>
      <c r="E1052" s="423">
        <v>2</v>
      </c>
      <c r="F1052" s="423" t="s">
        <v>682</v>
      </c>
      <c r="G1052" s="423" t="s">
        <v>896</v>
      </c>
      <c r="H1052" s="423" t="e">
        <f>#REF!</f>
        <v>#REF!</v>
      </c>
    </row>
    <row r="1053" spans="1:8">
      <c r="A1053" s="423" t="str">
        <f t="shared" si="60"/>
        <v>"ЕМКА" АД</v>
      </c>
      <c r="B1053" s="423" t="str">
        <f t="shared" si="61"/>
        <v>107001173</v>
      </c>
      <c r="C1053" s="427">
        <f t="shared" si="62"/>
        <v>46022</v>
      </c>
      <c r="D1053" s="423" t="s">
        <v>685</v>
      </c>
      <c r="E1053" s="423">
        <v>2</v>
      </c>
      <c r="F1053" s="423" t="s">
        <v>684</v>
      </c>
      <c r="G1053" s="423" t="s">
        <v>896</v>
      </c>
      <c r="H1053" s="423" t="e">
        <f>#REF!</f>
        <v>#REF!</v>
      </c>
    </row>
    <row r="1054" spans="1:8">
      <c r="A1054" s="423" t="str">
        <f t="shared" si="60"/>
        <v>"ЕМКА" АД</v>
      </c>
      <c r="B1054" s="423" t="str">
        <f t="shared" si="61"/>
        <v>107001173</v>
      </c>
      <c r="C1054" s="427">
        <f t="shared" si="62"/>
        <v>46022</v>
      </c>
      <c r="D1054" s="423" t="s">
        <v>686</v>
      </c>
      <c r="E1054" s="423">
        <v>2</v>
      </c>
      <c r="F1054" s="423" t="s">
        <v>674</v>
      </c>
      <c r="G1054" s="423" t="s">
        <v>896</v>
      </c>
      <c r="H1054" s="423" t="e">
        <f>#REF!</f>
        <v>#REF!</v>
      </c>
    </row>
    <row r="1055" spans="1:8">
      <c r="A1055" s="423" t="str">
        <f t="shared" si="60"/>
        <v>"ЕМКА" АД</v>
      </c>
      <c r="B1055" s="423" t="str">
        <f t="shared" si="61"/>
        <v>107001173</v>
      </c>
      <c r="C1055" s="427">
        <f t="shared" si="62"/>
        <v>46022</v>
      </c>
      <c r="D1055" s="423" t="s">
        <v>688</v>
      </c>
      <c r="E1055" s="423">
        <v>2</v>
      </c>
      <c r="F1055" s="423" t="s">
        <v>687</v>
      </c>
      <c r="G1055" s="423" t="s">
        <v>896</v>
      </c>
      <c r="H1055" s="423" t="e">
        <f>#REF!</f>
        <v>#REF!</v>
      </c>
    </row>
    <row r="1056" spans="1:8">
      <c r="A1056" s="423" t="str">
        <f t="shared" si="60"/>
        <v>"ЕМКА" АД</v>
      </c>
      <c r="B1056" s="423" t="str">
        <f t="shared" si="61"/>
        <v>107001173</v>
      </c>
      <c r="C1056" s="427">
        <f t="shared" si="62"/>
        <v>46022</v>
      </c>
      <c r="D1056" s="423" t="s">
        <v>690</v>
      </c>
      <c r="E1056" s="423">
        <v>2</v>
      </c>
      <c r="F1056" s="423" t="s">
        <v>689</v>
      </c>
      <c r="G1056" s="423" t="s">
        <v>896</v>
      </c>
      <c r="H1056" s="423" t="e">
        <f>#REF!</f>
        <v>#REF!</v>
      </c>
    </row>
    <row r="1057" spans="1:8">
      <c r="A1057" s="423" t="str">
        <f t="shared" si="60"/>
        <v>"ЕМКА" АД</v>
      </c>
      <c r="B1057" s="423" t="str">
        <f t="shared" si="61"/>
        <v>107001173</v>
      </c>
      <c r="C1057" s="427">
        <f t="shared" si="62"/>
        <v>46022</v>
      </c>
      <c r="D1057" s="423" t="s">
        <v>692</v>
      </c>
      <c r="E1057" s="423">
        <v>2</v>
      </c>
      <c r="F1057" s="423" t="s">
        <v>691</v>
      </c>
      <c r="G1057" s="423" t="s">
        <v>896</v>
      </c>
      <c r="H1057" s="423" t="e">
        <f>#REF!</f>
        <v>#REF!</v>
      </c>
    </row>
    <row r="1058" spans="1:8">
      <c r="A1058" s="423" t="str">
        <f t="shared" si="60"/>
        <v>"ЕМКА" АД</v>
      </c>
      <c r="B1058" s="423" t="str">
        <f t="shared" si="61"/>
        <v>107001173</v>
      </c>
      <c r="C1058" s="427">
        <f t="shared" si="62"/>
        <v>46022</v>
      </c>
      <c r="D1058" s="423" t="s">
        <v>694</v>
      </c>
      <c r="E1058" s="423">
        <v>2</v>
      </c>
      <c r="F1058" s="423" t="s">
        <v>693</v>
      </c>
      <c r="G1058" s="423" t="s">
        <v>896</v>
      </c>
      <c r="H1058" s="423" t="e">
        <f>#REF!</f>
        <v>#REF!</v>
      </c>
    </row>
    <row r="1059" spans="1:8">
      <c r="A1059" s="423" t="str">
        <f t="shared" si="60"/>
        <v>"ЕМКА" АД</v>
      </c>
      <c r="B1059" s="423" t="str">
        <f t="shared" si="61"/>
        <v>107001173</v>
      </c>
      <c r="C1059" s="427">
        <f t="shared" si="62"/>
        <v>46022</v>
      </c>
      <c r="D1059" s="423" t="s">
        <v>695</v>
      </c>
      <c r="E1059" s="423">
        <v>2</v>
      </c>
      <c r="F1059" s="423" t="s">
        <v>691</v>
      </c>
      <c r="G1059" s="423" t="s">
        <v>896</v>
      </c>
      <c r="H1059" s="423" t="e">
        <f>#REF!</f>
        <v>#REF!</v>
      </c>
    </row>
    <row r="1060" spans="1:8">
      <c r="A1060" s="423" t="str">
        <f t="shared" si="60"/>
        <v>"ЕМКА" АД</v>
      </c>
      <c r="B1060" s="423" t="str">
        <f t="shared" si="61"/>
        <v>107001173</v>
      </c>
      <c r="C1060" s="427">
        <f t="shared" si="62"/>
        <v>46022</v>
      </c>
      <c r="D1060" s="423" t="s">
        <v>696</v>
      </c>
      <c r="E1060" s="423">
        <v>2</v>
      </c>
      <c r="F1060" s="423" t="s">
        <v>156</v>
      </c>
      <c r="G1060" s="423" t="s">
        <v>896</v>
      </c>
      <c r="H1060" s="423" t="e">
        <f>#REF!</f>
        <v>#REF!</v>
      </c>
    </row>
    <row r="1061" spans="1:8">
      <c r="A1061" s="423" t="str">
        <f t="shared" si="60"/>
        <v>"ЕМКА" АД</v>
      </c>
      <c r="B1061" s="423" t="str">
        <f t="shared" si="61"/>
        <v>107001173</v>
      </c>
      <c r="C1061" s="427">
        <f t="shared" si="62"/>
        <v>46022</v>
      </c>
      <c r="D1061" s="423" t="s">
        <v>697</v>
      </c>
      <c r="E1061" s="423">
        <v>2</v>
      </c>
      <c r="F1061" s="423" t="s">
        <v>159</v>
      </c>
      <c r="G1061" s="423" t="s">
        <v>896</v>
      </c>
      <c r="H1061" s="423" t="e">
        <f>#REF!</f>
        <v>#REF!</v>
      </c>
    </row>
    <row r="1062" spans="1:8">
      <c r="A1062" s="423" t="str">
        <f t="shared" si="60"/>
        <v>"ЕМКА" АД</v>
      </c>
      <c r="B1062" s="423" t="str">
        <f t="shared" si="61"/>
        <v>107001173</v>
      </c>
      <c r="C1062" s="427">
        <f t="shared" si="62"/>
        <v>46022</v>
      </c>
      <c r="D1062" s="423" t="s">
        <v>699</v>
      </c>
      <c r="E1062" s="423">
        <v>2</v>
      </c>
      <c r="F1062" s="423" t="s">
        <v>698</v>
      </c>
      <c r="G1062" s="423" t="s">
        <v>896</v>
      </c>
      <c r="H1062" s="423" t="e">
        <f>#REF!</f>
        <v>#REF!</v>
      </c>
    </row>
    <row r="1063" spans="1:8">
      <c r="A1063" s="423" t="str">
        <f t="shared" si="60"/>
        <v>"ЕМКА" АД</v>
      </c>
      <c r="B1063" s="423" t="str">
        <f t="shared" si="61"/>
        <v>107001173</v>
      </c>
      <c r="C1063" s="427">
        <f t="shared" si="62"/>
        <v>46022</v>
      </c>
      <c r="D1063" s="423" t="s">
        <v>701</v>
      </c>
      <c r="E1063" s="423">
        <v>2</v>
      </c>
      <c r="F1063" s="423" t="s">
        <v>700</v>
      </c>
      <c r="G1063" s="423" t="s">
        <v>896</v>
      </c>
      <c r="H1063" s="423" t="e">
        <f>#REF!</f>
        <v>#REF!</v>
      </c>
    </row>
    <row r="1064" spans="1:8">
      <c r="A1064" s="423" t="str">
        <f t="shared" si="60"/>
        <v>"ЕМКА" АД</v>
      </c>
      <c r="B1064" s="423" t="str">
        <f t="shared" si="61"/>
        <v>107001173</v>
      </c>
      <c r="C1064" s="427">
        <f t="shared" si="62"/>
        <v>46022</v>
      </c>
      <c r="D1064" s="423" t="s">
        <v>703</v>
      </c>
      <c r="E1064" s="423">
        <v>2</v>
      </c>
      <c r="F1064" s="423" t="s">
        <v>702</v>
      </c>
      <c r="G1064" s="423" t="s">
        <v>896</v>
      </c>
      <c r="H1064" s="423" t="e">
        <f>#REF!</f>
        <v>#REF!</v>
      </c>
    </row>
    <row r="1065" spans="1:8">
      <c r="A1065" s="423" t="str">
        <f t="shared" si="60"/>
        <v>"ЕМКА" АД</v>
      </c>
      <c r="B1065" s="423" t="str">
        <f t="shared" si="61"/>
        <v>107001173</v>
      </c>
      <c r="C1065" s="427">
        <f t="shared" si="62"/>
        <v>46022</v>
      </c>
      <c r="D1065" s="423" t="s">
        <v>704</v>
      </c>
      <c r="E1065" s="423">
        <v>2</v>
      </c>
      <c r="F1065" s="423" t="s">
        <v>679</v>
      </c>
      <c r="G1065" s="423" t="s">
        <v>896</v>
      </c>
      <c r="H1065" s="423" t="e">
        <f>#REF!</f>
        <v>#REF!</v>
      </c>
    </row>
    <row r="1066" spans="1:8">
      <c r="A1066" s="423" t="str">
        <f t="shared" si="60"/>
        <v>"ЕМКА" АД</v>
      </c>
      <c r="B1066" s="423" t="str">
        <f t="shared" si="61"/>
        <v>107001173</v>
      </c>
      <c r="C1066" s="427">
        <f t="shared" si="62"/>
        <v>46022</v>
      </c>
      <c r="D1066" s="423" t="s">
        <v>705</v>
      </c>
      <c r="E1066" s="423">
        <v>2</v>
      </c>
      <c r="F1066" s="423" t="s">
        <v>897</v>
      </c>
      <c r="G1066" s="423" t="s">
        <v>896</v>
      </c>
      <c r="H1066" s="423" t="e">
        <f>#REF!</f>
        <v>#REF!</v>
      </c>
    </row>
    <row r="1067" spans="1:8">
      <c r="A1067" s="423" t="str">
        <f t="shared" si="60"/>
        <v>"ЕМКА" АД</v>
      </c>
      <c r="B1067" s="423" t="str">
        <f t="shared" si="61"/>
        <v>107001173</v>
      </c>
      <c r="C1067" s="427">
        <f t="shared" si="62"/>
        <v>46022</v>
      </c>
      <c r="D1067" s="423" t="s">
        <v>707</v>
      </c>
      <c r="E1067" s="423">
        <v>2</v>
      </c>
      <c r="F1067" s="423" t="s">
        <v>680</v>
      </c>
      <c r="G1067" s="423" t="s">
        <v>896</v>
      </c>
      <c r="H1067" s="423" t="e">
        <f>#REF!</f>
        <v>#REF!</v>
      </c>
    </row>
    <row r="1068" spans="1:8">
      <c r="A1068" s="423" t="str">
        <f t="shared" si="60"/>
        <v>"ЕМКА" АД</v>
      </c>
      <c r="B1068" s="423" t="str">
        <f t="shared" si="61"/>
        <v>107001173</v>
      </c>
      <c r="C1068" s="427">
        <f t="shared" si="62"/>
        <v>46022</v>
      </c>
      <c r="D1068" s="423" t="s">
        <v>709</v>
      </c>
      <c r="E1068" s="423">
        <v>2</v>
      </c>
      <c r="F1068" s="423" t="s">
        <v>708</v>
      </c>
      <c r="G1068" s="423" t="s">
        <v>896</v>
      </c>
      <c r="H1068" s="423" t="e">
        <f>#REF!</f>
        <v>#REF!</v>
      </c>
    </row>
    <row r="1069" spans="1:8">
      <c r="A1069" s="423" t="str">
        <f t="shared" si="60"/>
        <v>"ЕМКА" АД</v>
      </c>
      <c r="B1069" s="423" t="str">
        <f t="shared" si="61"/>
        <v>107001173</v>
      </c>
      <c r="C1069" s="427">
        <f t="shared" si="62"/>
        <v>46022</v>
      </c>
      <c r="D1069" s="423" t="s">
        <v>711</v>
      </c>
      <c r="E1069" s="423">
        <v>2</v>
      </c>
      <c r="F1069" s="423" t="s">
        <v>710</v>
      </c>
      <c r="G1069" s="423" t="s">
        <v>896</v>
      </c>
      <c r="H1069" s="423" t="e">
        <f>#REF!</f>
        <v>#REF!</v>
      </c>
    </row>
    <row r="1070" spans="1:8">
      <c r="A1070" s="423" t="str">
        <f t="shared" si="60"/>
        <v>"ЕМКА" АД</v>
      </c>
      <c r="B1070" s="423" t="str">
        <f t="shared" si="61"/>
        <v>107001173</v>
      </c>
      <c r="C1070" s="427">
        <f t="shared" si="62"/>
        <v>46022</v>
      </c>
      <c r="D1070" s="423" t="s">
        <v>713</v>
      </c>
      <c r="E1070" s="423">
        <v>2</v>
      </c>
      <c r="F1070" s="423" t="s">
        <v>712</v>
      </c>
      <c r="G1070" s="423" t="s">
        <v>896</v>
      </c>
      <c r="H1070" s="423" t="e">
        <f>#REF!</f>
        <v>#REF!</v>
      </c>
    </row>
    <row r="1071" spans="1:8">
      <c r="A1071" s="423" t="str">
        <f t="shared" si="60"/>
        <v>"ЕМКА" АД</v>
      </c>
      <c r="B1071" s="423" t="str">
        <f t="shared" si="61"/>
        <v>107001173</v>
      </c>
      <c r="C1071" s="427">
        <f t="shared" si="62"/>
        <v>46022</v>
      </c>
      <c r="D1071" s="423" t="s">
        <v>714</v>
      </c>
      <c r="E1071" s="423">
        <v>2</v>
      </c>
      <c r="F1071" s="423" t="s">
        <v>687</v>
      </c>
      <c r="G1071" s="423" t="s">
        <v>896</v>
      </c>
      <c r="H1071" s="423" t="e">
        <f>#REF!</f>
        <v>#REF!</v>
      </c>
    </row>
    <row r="1072" spans="1:8">
      <c r="A1072" s="423" t="str">
        <f t="shared" si="60"/>
        <v>"ЕМКА" АД</v>
      </c>
      <c r="B1072" s="423" t="str">
        <f t="shared" si="61"/>
        <v>107001173</v>
      </c>
      <c r="C1072" s="427">
        <f t="shared" si="62"/>
        <v>46022</v>
      </c>
      <c r="D1072" s="423" t="s">
        <v>716</v>
      </c>
      <c r="E1072" s="423">
        <v>2</v>
      </c>
      <c r="F1072" s="423" t="s">
        <v>715</v>
      </c>
      <c r="G1072" s="423" t="s">
        <v>896</v>
      </c>
      <c r="H1072" s="423" t="e">
        <f>#REF!</f>
        <v>#REF!</v>
      </c>
    </row>
    <row r="1073" spans="1:8">
      <c r="A1073" s="423" t="str">
        <f t="shared" si="60"/>
        <v>"ЕМКА" АД</v>
      </c>
      <c r="B1073" s="423" t="str">
        <f t="shared" si="61"/>
        <v>107001173</v>
      </c>
      <c r="C1073" s="427">
        <f t="shared" si="62"/>
        <v>46022</v>
      </c>
      <c r="D1073" s="423" t="s">
        <v>718</v>
      </c>
      <c r="E1073" s="423">
        <v>2</v>
      </c>
      <c r="F1073" s="423" t="s">
        <v>717</v>
      </c>
      <c r="G1073" s="423" t="s">
        <v>896</v>
      </c>
      <c r="H1073" s="423" t="e">
        <f>#REF!</f>
        <v>#REF!</v>
      </c>
    </row>
    <row r="1074" spans="1:8">
      <c r="A1074" s="423" t="str">
        <f t="shared" si="60"/>
        <v>"ЕМКА" АД</v>
      </c>
      <c r="B1074" s="423" t="str">
        <f t="shared" si="61"/>
        <v>107001173</v>
      </c>
      <c r="C1074" s="427">
        <f t="shared" si="62"/>
        <v>46022</v>
      </c>
      <c r="D1074" s="423" t="s">
        <v>720</v>
      </c>
      <c r="E1074" s="423">
        <v>2</v>
      </c>
      <c r="F1074" s="423" t="s">
        <v>719</v>
      </c>
      <c r="G1074" s="423" t="s">
        <v>896</v>
      </c>
      <c r="H1074" s="423" t="e">
        <f>#REF!</f>
        <v>#REF!</v>
      </c>
    </row>
    <row r="1075" spans="1:8">
      <c r="A1075" s="423" t="str">
        <f t="shared" si="60"/>
        <v>"ЕМКА" АД</v>
      </c>
      <c r="B1075" s="423" t="str">
        <f t="shared" si="61"/>
        <v>107001173</v>
      </c>
      <c r="C1075" s="427">
        <f t="shared" si="62"/>
        <v>46022</v>
      </c>
      <c r="D1075" s="423" t="s">
        <v>721</v>
      </c>
      <c r="E1075" s="423">
        <v>2</v>
      </c>
      <c r="F1075" s="423" t="s">
        <v>691</v>
      </c>
      <c r="G1075" s="423" t="s">
        <v>896</v>
      </c>
      <c r="H1075" s="423" t="e">
        <f>#REF!</f>
        <v>#REF!</v>
      </c>
    </row>
    <row r="1076" spans="1:8">
      <c r="A1076" s="423" t="str">
        <f t="shared" si="60"/>
        <v>"ЕМКА" АД</v>
      </c>
      <c r="B1076" s="423" t="str">
        <f t="shared" si="61"/>
        <v>107001173</v>
      </c>
      <c r="C1076" s="427">
        <f t="shared" si="62"/>
        <v>46022</v>
      </c>
      <c r="D1076" s="423" t="s">
        <v>723</v>
      </c>
      <c r="E1076" s="423">
        <v>2</v>
      </c>
      <c r="F1076" s="423" t="s">
        <v>722</v>
      </c>
      <c r="G1076" s="423" t="s">
        <v>896</v>
      </c>
      <c r="H1076" s="423" t="e">
        <f>#REF!</f>
        <v>#REF!</v>
      </c>
    </row>
    <row r="1077" spans="1:8">
      <c r="A1077" s="423" t="str">
        <f t="shared" si="60"/>
        <v>"ЕМКА" АД</v>
      </c>
      <c r="B1077" s="423" t="str">
        <f t="shared" si="61"/>
        <v>107001173</v>
      </c>
      <c r="C1077" s="427">
        <f t="shared" si="62"/>
        <v>46022</v>
      </c>
      <c r="D1077" s="423" t="s">
        <v>725</v>
      </c>
      <c r="E1077" s="423">
        <v>2</v>
      </c>
      <c r="F1077" s="423" t="s">
        <v>724</v>
      </c>
      <c r="G1077" s="423" t="s">
        <v>896</v>
      </c>
      <c r="H1077" s="423" t="e">
        <f>#REF!</f>
        <v>#REF!</v>
      </c>
    </row>
    <row r="1078" spans="1:8">
      <c r="A1078" s="423" t="str">
        <f t="shared" si="60"/>
        <v>"ЕМКА" АД</v>
      </c>
      <c r="B1078" s="423" t="str">
        <f t="shared" si="61"/>
        <v>107001173</v>
      </c>
      <c r="C1078" s="427">
        <f t="shared" si="62"/>
        <v>46022</v>
      </c>
      <c r="D1078" s="423" t="s">
        <v>727</v>
      </c>
      <c r="E1078" s="423">
        <v>2</v>
      </c>
      <c r="F1078" s="423" t="s">
        <v>726</v>
      </c>
      <c r="G1078" s="423" t="s">
        <v>896</v>
      </c>
      <c r="H1078" s="423" t="e">
        <f>#REF!</f>
        <v>#REF!</v>
      </c>
    </row>
    <row r="1079" spans="1:8">
      <c r="A1079" s="423" t="str">
        <f t="shared" si="60"/>
        <v>"ЕМКА" АД</v>
      </c>
      <c r="B1079" s="423" t="str">
        <f t="shared" si="61"/>
        <v>107001173</v>
      </c>
      <c r="C1079" s="427">
        <f t="shared" si="62"/>
        <v>46022</v>
      </c>
      <c r="D1079" s="423" t="s">
        <v>729</v>
      </c>
      <c r="E1079" s="423">
        <v>2</v>
      </c>
      <c r="F1079" s="423" t="s">
        <v>728</v>
      </c>
      <c r="G1079" s="423" t="s">
        <v>896</v>
      </c>
      <c r="H1079" s="423" t="e">
        <f>#REF!</f>
        <v>#REF!</v>
      </c>
    </row>
    <row r="1080" spans="1:8">
      <c r="A1080" s="423" t="str">
        <f t="shared" si="60"/>
        <v>"ЕМКА" АД</v>
      </c>
      <c r="B1080" s="423" t="str">
        <f t="shared" si="61"/>
        <v>107001173</v>
      </c>
      <c r="C1080" s="427">
        <f t="shared" si="62"/>
        <v>46022</v>
      </c>
      <c r="D1080" s="423" t="s">
        <v>731</v>
      </c>
      <c r="E1080" s="423">
        <v>2</v>
      </c>
      <c r="F1080" s="423" t="s">
        <v>730</v>
      </c>
      <c r="G1080" s="423" t="s">
        <v>896</v>
      </c>
      <c r="H1080" s="423" t="e">
        <f>#REF!</f>
        <v>#REF!</v>
      </c>
    </row>
    <row r="1081" spans="1:8">
      <c r="A1081" s="423" t="str">
        <f t="shared" si="60"/>
        <v>"ЕМКА" АД</v>
      </c>
      <c r="B1081" s="423" t="str">
        <f t="shared" si="61"/>
        <v>107001173</v>
      </c>
      <c r="C1081" s="427">
        <f t="shared" si="62"/>
        <v>46022</v>
      </c>
      <c r="D1081" s="423" t="s">
        <v>733</v>
      </c>
      <c r="E1081" s="423">
        <v>2</v>
      </c>
      <c r="F1081" s="423" t="s">
        <v>732</v>
      </c>
      <c r="G1081" s="423" t="s">
        <v>896</v>
      </c>
      <c r="H1081" s="423" t="e">
        <f>#REF!</f>
        <v>#REF!</v>
      </c>
    </row>
    <row r="1082" spans="1:8">
      <c r="A1082" s="423" t="str">
        <f t="shared" si="60"/>
        <v>"ЕМКА" АД</v>
      </c>
      <c r="B1082" s="423" t="str">
        <f t="shared" si="61"/>
        <v>107001173</v>
      </c>
      <c r="C1082" s="427">
        <f t="shared" si="62"/>
        <v>46022</v>
      </c>
      <c r="D1082" s="423" t="s">
        <v>735</v>
      </c>
      <c r="E1082" s="423">
        <v>2</v>
      </c>
      <c r="F1082" s="423" t="s">
        <v>734</v>
      </c>
      <c r="G1082" s="423" t="s">
        <v>896</v>
      </c>
      <c r="H1082" s="423" t="e">
        <f>#REF!</f>
        <v>#REF!</v>
      </c>
    </row>
    <row r="1083" spans="1:8">
      <c r="A1083" s="423" t="str">
        <f t="shared" si="60"/>
        <v>"ЕМКА" АД</v>
      </c>
      <c r="B1083" s="423" t="str">
        <f t="shared" si="61"/>
        <v>107001173</v>
      </c>
      <c r="C1083" s="427">
        <f t="shared" si="62"/>
        <v>46022</v>
      </c>
      <c r="D1083" s="423" t="s">
        <v>737</v>
      </c>
      <c r="E1083" s="423">
        <v>2</v>
      </c>
      <c r="F1083" s="423" t="s">
        <v>736</v>
      </c>
      <c r="G1083" s="423" t="s">
        <v>896</v>
      </c>
      <c r="H1083" s="423" t="e">
        <f>#REF!</f>
        <v>#REF!</v>
      </c>
    </row>
    <row r="1084" spans="1:8">
      <c r="A1084" s="423" t="str">
        <f t="shared" si="60"/>
        <v>"ЕМКА" АД</v>
      </c>
      <c r="B1084" s="423" t="str">
        <f t="shared" si="61"/>
        <v>107001173</v>
      </c>
      <c r="C1084" s="427">
        <f t="shared" si="62"/>
        <v>46022</v>
      </c>
      <c r="D1084" s="423" t="s">
        <v>739</v>
      </c>
      <c r="E1084" s="423">
        <v>2</v>
      </c>
      <c r="F1084" s="423" t="s">
        <v>738</v>
      </c>
      <c r="G1084" s="423" t="s">
        <v>896</v>
      </c>
      <c r="H1084" s="423" t="e">
        <f>#REF!</f>
        <v>#REF!</v>
      </c>
    </row>
    <row r="1085" spans="1:8">
      <c r="A1085" s="423" t="str">
        <f t="shared" si="60"/>
        <v>"ЕМКА" АД</v>
      </c>
      <c r="B1085" s="423" t="str">
        <f t="shared" si="61"/>
        <v>107001173</v>
      </c>
      <c r="C1085" s="427">
        <f t="shared" si="62"/>
        <v>46022</v>
      </c>
      <c r="D1085" s="423" t="s">
        <v>741</v>
      </c>
      <c r="E1085" s="423">
        <v>2</v>
      </c>
      <c r="F1085" s="423" t="s">
        <v>740</v>
      </c>
      <c r="G1085" s="423" t="s">
        <v>896</v>
      </c>
      <c r="H1085" s="423" t="e">
        <f>#REF!</f>
        <v>#REF!</v>
      </c>
    </row>
    <row r="1086" spans="1:8">
      <c r="A1086" s="423" t="str">
        <f t="shared" si="60"/>
        <v>"ЕМКА" АД</v>
      </c>
      <c r="B1086" s="423" t="str">
        <f t="shared" si="61"/>
        <v>107001173</v>
      </c>
      <c r="C1086" s="427">
        <f t="shared" si="62"/>
        <v>46022</v>
      </c>
      <c r="D1086" s="423" t="s">
        <v>743</v>
      </c>
      <c r="E1086" s="423">
        <v>2</v>
      </c>
      <c r="F1086" s="423" t="s">
        <v>742</v>
      </c>
      <c r="G1086" s="423" t="s">
        <v>896</v>
      </c>
      <c r="H1086" s="423" t="e">
        <f>#REF!</f>
        <v>#REF!</v>
      </c>
    </row>
    <row r="1087" spans="1:8">
      <c r="A1087" s="423" t="str">
        <f t="shared" si="60"/>
        <v>"ЕМКА" АД</v>
      </c>
      <c r="B1087" s="423" t="str">
        <f t="shared" si="61"/>
        <v>107001173</v>
      </c>
      <c r="C1087" s="427">
        <f t="shared" si="62"/>
        <v>46022</v>
      </c>
      <c r="D1087" s="423" t="s">
        <v>745</v>
      </c>
      <c r="E1087" s="423">
        <v>2</v>
      </c>
      <c r="F1087" s="423" t="s">
        <v>744</v>
      </c>
      <c r="G1087" s="423" t="s">
        <v>896</v>
      </c>
      <c r="H1087" s="423" t="e">
        <f>#REF!</f>
        <v>#REF!</v>
      </c>
    </row>
    <row r="1088" spans="1:8">
      <c r="A1088" s="423" t="str">
        <f t="shared" si="60"/>
        <v>"ЕМКА" АД</v>
      </c>
      <c r="B1088" s="423" t="str">
        <f t="shared" si="61"/>
        <v>107001173</v>
      </c>
      <c r="C1088" s="427">
        <f t="shared" si="62"/>
        <v>46022</v>
      </c>
      <c r="D1088" s="423" t="s">
        <v>746</v>
      </c>
      <c r="E1088" s="423">
        <v>2</v>
      </c>
      <c r="F1088" s="423" t="s">
        <v>664</v>
      </c>
      <c r="G1088" s="423" t="s">
        <v>896</v>
      </c>
      <c r="H1088" s="423" t="e">
        <f>#REF!</f>
        <v>#REF!</v>
      </c>
    </row>
    <row r="1089" spans="1:8">
      <c r="A1089" s="423" t="str">
        <f t="shared" si="60"/>
        <v>"ЕМКА" АД</v>
      </c>
      <c r="B1089" s="423" t="str">
        <f t="shared" si="61"/>
        <v>107001173</v>
      </c>
      <c r="C1089" s="427">
        <f t="shared" si="62"/>
        <v>46022</v>
      </c>
      <c r="D1089" s="423" t="s">
        <v>747</v>
      </c>
      <c r="E1089" s="423">
        <v>2</v>
      </c>
      <c r="F1089" s="423" t="s">
        <v>667</v>
      </c>
      <c r="G1089" s="423" t="s">
        <v>896</v>
      </c>
      <c r="H1089" s="423" t="e">
        <f>#REF!</f>
        <v>#REF!</v>
      </c>
    </row>
    <row r="1090" spans="1:8">
      <c r="A1090" s="423" t="str">
        <f t="shared" si="60"/>
        <v>"ЕМКА" АД</v>
      </c>
      <c r="B1090" s="423" t="str">
        <f t="shared" si="61"/>
        <v>107001173</v>
      </c>
      <c r="C1090" s="427">
        <f t="shared" si="62"/>
        <v>46022</v>
      </c>
      <c r="D1090" s="423" t="s">
        <v>749</v>
      </c>
      <c r="E1090" s="423">
        <v>2</v>
      </c>
      <c r="F1090" s="423" t="s">
        <v>748</v>
      </c>
      <c r="G1090" s="423" t="s">
        <v>896</v>
      </c>
      <c r="H1090" s="423" t="e">
        <f>#REF!</f>
        <v>#REF!</v>
      </c>
    </row>
    <row r="1091" spans="1:8">
      <c r="A1091" s="423" t="str">
        <f t="shared" si="60"/>
        <v>"ЕМКА" АД</v>
      </c>
      <c r="B1091" s="423" t="str">
        <f t="shared" si="61"/>
        <v>107001173</v>
      </c>
      <c r="C1091" s="427">
        <f t="shared" si="62"/>
        <v>46022</v>
      </c>
      <c r="D1091" s="423" t="s">
        <v>751</v>
      </c>
      <c r="E1091" s="423">
        <v>2</v>
      </c>
      <c r="F1091" s="423" t="s">
        <v>750</v>
      </c>
      <c r="G1091" s="423" t="s">
        <v>896</v>
      </c>
      <c r="H1091" s="423" t="e">
        <f>#REF!</f>
        <v>#REF!</v>
      </c>
    </row>
    <row r="1092" spans="1:8">
      <c r="A1092" s="423" t="str">
        <f t="shared" si="60"/>
        <v>"ЕМКА" АД</v>
      </c>
      <c r="B1092" s="423" t="str">
        <f t="shared" si="61"/>
        <v>107001173</v>
      </c>
      <c r="C1092" s="427">
        <f t="shared" si="62"/>
        <v>46022</v>
      </c>
      <c r="D1092" s="423" t="s">
        <v>752</v>
      </c>
      <c r="E1092" s="423">
        <v>2</v>
      </c>
      <c r="F1092" s="423" t="s">
        <v>706</v>
      </c>
      <c r="G1092" s="423" t="s">
        <v>896</v>
      </c>
      <c r="H1092" s="423" t="e">
        <f>#REF!</f>
        <v>#REF!</v>
      </c>
    </row>
    <row r="1093" spans="1:8">
      <c r="A1093" s="423" t="str">
        <f t="shared" si="60"/>
        <v>"ЕМКА" АД</v>
      </c>
      <c r="B1093" s="423" t="str">
        <f t="shared" si="61"/>
        <v>107001173</v>
      </c>
      <c r="C1093" s="427">
        <f t="shared" si="62"/>
        <v>46022</v>
      </c>
      <c r="D1093" s="423" t="s">
        <v>754</v>
      </c>
      <c r="E1093" s="423">
        <v>2</v>
      </c>
      <c r="F1093" s="423" t="s">
        <v>753</v>
      </c>
      <c r="G1093" s="423" t="s">
        <v>896</v>
      </c>
      <c r="H1093" s="423" t="e">
        <f>#REF!</f>
        <v>#REF!</v>
      </c>
    </row>
    <row r="1094" spans="1:8">
      <c r="A1094" s="423" t="str">
        <f t="shared" si="60"/>
        <v>"ЕМКА" АД</v>
      </c>
      <c r="B1094" s="423" t="str">
        <f t="shared" si="61"/>
        <v>107001173</v>
      </c>
      <c r="C1094" s="427">
        <f t="shared" si="62"/>
        <v>46022</v>
      </c>
      <c r="D1094" s="423" t="s">
        <v>681</v>
      </c>
      <c r="E1094" s="423">
        <v>3</v>
      </c>
      <c r="F1094" s="423" t="s">
        <v>680</v>
      </c>
      <c r="G1094" s="423" t="s">
        <v>896</v>
      </c>
      <c r="H1094" s="423" t="e">
        <f>#REF!</f>
        <v>#REF!</v>
      </c>
    </row>
    <row r="1095" spans="1:8">
      <c r="A1095" s="423" t="str">
        <f t="shared" si="60"/>
        <v>"ЕМКА" АД</v>
      </c>
      <c r="B1095" s="423" t="str">
        <f t="shared" si="61"/>
        <v>107001173</v>
      </c>
      <c r="C1095" s="427">
        <f t="shared" si="62"/>
        <v>46022</v>
      </c>
      <c r="D1095" s="423" t="s">
        <v>683</v>
      </c>
      <c r="E1095" s="423">
        <v>3</v>
      </c>
      <c r="F1095" s="423" t="s">
        <v>682</v>
      </c>
      <c r="G1095" s="423" t="s">
        <v>896</v>
      </c>
      <c r="H1095" s="423" t="e">
        <f>#REF!</f>
        <v>#REF!</v>
      </c>
    </row>
    <row r="1096" spans="1:8">
      <c r="A1096" s="423" t="str">
        <f t="shared" si="60"/>
        <v>"ЕМКА" АД</v>
      </c>
      <c r="B1096" s="423" t="str">
        <f t="shared" si="61"/>
        <v>107001173</v>
      </c>
      <c r="C1096" s="427">
        <f t="shared" si="62"/>
        <v>46022</v>
      </c>
      <c r="D1096" s="423" t="s">
        <v>685</v>
      </c>
      <c r="E1096" s="423">
        <v>3</v>
      </c>
      <c r="F1096" s="423" t="s">
        <v>684</v>
      </c>
      <c r="G1096" s="423" t="s">
        <v>896</v>
      </c>
      <c r="H1096" s="423" t="e">
        <f>#REF!</f>
        <v>#REF!</v>
      </c>
    </row>
    <row r="1097" spans="1:8">
      <c r="A1097" s="423" t="str">
        <f t="shared" si="60"/>
        <v>"ЕМКА" АД</v>
      </c>
      <c r="B1097" s="423" t="str">
        <f t="shared" si="61"/>
        <v>107001173</v>
      </c>
      <c r="C1097" s="427">
        <f t="shared" si="62"/>
        <v>46022</v>
      </c>
      <c r="D1097" s="423" t="s">
        <v>686</v>
      </c>
      <c r="E1097" s="423">
        <v>3</v>
      </c>
      <c r="F1097" s="423" t="s">
        <v>674</v>
      </c>
      <c r="G1097" s="423" t="s">
        <v>896</v>
      </c>
      <c r="H1097" s="423" t="e">
        <f>#REF!</f>
        <v>#REF!</v>
      </c>
    </row>
    <row r="1098" spans="1:8">
      <c r="A1098" s="423" t="str">
        <f t="shared" si="60"/>
        <v>"ЕМКА" АД</v>
      </c>
      <c r="B1098" s="423" t="str">
        <f t="shared" si="61"/>
        <v>107001173</v>
      </c>
      <c r="C1098" s="427">
        <f t="shared" si="62"/>
        <v>46022</v>
      </c>
      <c r="D1098" s="423" t="s">
        <v>688</v>
      </c>
      <c r="E1098" s="423">
        <v>3</v>
      </c>
      <c r="F1098" s="423" t="s">
        <v>687</v>
      </c>
      <c r="G1098" s="423" t="s">
        <v>896</v>
      </c>
      <c r="H1098" s="423" t="e">
        <f>#REF!</f>
        <v>#REF!</v>
      </c>
    </row>
    <row r="1099" spans="1:8">
      <c r="A1099" s="423" t="str">
        <f t="shared" si="60"/>
        <v>"ЕМКА" АД</v>
      </c>
      <c r="B1099" s="423" t="str">
        <f t="shared" si="61"/>
        <v>107001173</v>
      </c>
      <c r="C1099" s="427">
        <f t="shared" si="62"/>
        <v>46022</v>
      </c>
      <c r="D1099" s="423" t="s">
        <v>690</v>
      </c>
      <c r="E1099" s="423">
        <v>3</v>
      </c>
      <c r="F1099" s="423" t="s">
        <v>689</v>
      </c>
      <c r="G1099" s="423" t="s">
        <v>896</v>
      </c>
      <c r="H1099" s="423" t="e">
        <f>#REF!</f>
        <v>#REF!</v>
      </c>
    </row>
    <row r="1100" spans="1:8">
      <c r="A1100" s="423" t="str">
        <f t="shared" si="60"/>
        <v>"ЕМКА" АД</v>
      </c>
      <c r="B1100" s="423" t="str">
        <f t="shared" si="61"/>
        <v>107001173</v>
      </c>
      <c r="C1100" s="427">
        <f t="shared" si="62"/>
        <v>46022</v>
      </c>
      <c r="D1100" s="423" t="s">
        <v>692</v>
      </c>
      <c r="E1100" s="423">
        <v>3</v>
      </c>
      <c r="F1100" s="423" t="s">
        <v>691</v>
      </c>
      <c r="G1100" s="423" t="s">
        <v>896</v>
      </c>
      <c r="H1100" s="423" t="e">
        <f>#REF!</f>
        <v>#REF!</v>
      </c>
    </row>
    <row r="1101" spans="1:8">
      <c r="A1101" s="423" t="str">
        <f t="shared" si="60"/>
        <v>"ЕМКА" АД</v>
      </c>
      <c r="B1101" s="423" t="str">
        <f t="shared" si="61"/>
        <v>107001173</v>
      </c>
      <c r="C1101" s="427">
        <f t="shared" si="62"/>
        <v>46022</v>
      </c>
      <c r="D1101" s="423" t="s">
        <v>694</v>
      </c>
      <c r="E1101" s="423">
        <v>3</v>
      </c>
      <c r="F1101" s="423" t="s">
        <v>693</v>
      </c>
      <c r="G1101" s="423" t="s">
        <v>896</v>
      </c>
      <c r="H1101" s="423" t="e">
        <f>#REF!</f>
        <v>#REF!</v>
      </c>
    </row>
    <row r="1102" spans="1:8">
      <c r="A1102" s="423" t="str">
        <f t="shared" si="60"/>
        <v>"ЕМКА" АД</v>
      </c>
      <c r="B1102" s="423" t="str">
        <f t="shared" si="61"/>
        <v>107001173</v>
      </c>
      <c r="C1102" s="427">
        <f t="shared" si="62"/>
        <v>46022</v>
      </c>
      <c r="D1102" s="423" t="s">
        <v>695</v>
      </c>
      <c r="E1102" s="423">
        <v>3</v>
      </c>
      <c r="F1102" s="423" t="s">
        <v>691</v>
      </c>
      <c r="G1102" s="423" t="s">
        <v>896</v>
      </c>
      <c r="H1102" s="423" t="e">
        <f>#REF!</f>
        <v>#REF!</v>
      </c>
    </row>
    <row r="1103" spans="1:8">
      <c r="A1103" s="423" t="str">
        <f t="shared" si="60"/>
        <v>"ЕМКА" АД</v>
      </c>
      <c r="B1103" s="423" t="str">
        <f t="shared" si="61"/>
        <v>107001173</v>
      </c>
      <c r="C1103" s="427">
        <f t="shared" si="62"/>
        <v>46022</v>
      </c>
      <c r="D1103" s="423" t="s">
        <v>696</v>
      </c>
      <c r="E1103" s="423">
        <v>3</v>
      </c>
      <c r="F1103" s="423" t="s">
        <v>156</v>
      </c>
      <c r="G1103" s="423" t="s">
        <v>896</v>
      </c>
      <c r="H1103" s="423" t="e">
        <f>#REF!</f>
        <v>#REF!</v>
      </c>
    </row>
    <row r="1104" spans="1:8">
      <c r="A1104" s="423" t="str">
        <f t="shared" ref="A1104:A1167" si="63">pdeName</f>
        <v>"ЕМКА" АД</v>
      </c>
      <c r="B1104" s="423" t="str">
        <f t="shared" ref="B1104:B1167" si="64">pdeBulstat</f>
        <v>107001173</v>
      </c>
      <c r="C1104" s="427">
        <f t="shared" ref="C1104:C1167" si="65">endDate</f>
        <v>46022</v>
      </c>
      <c r="D1104" s="423" t="s">
        <v>697</v>
      </c>
      <c r="E1104" s="423">
        <v>3</v>
      </c>
      <c r="F1104" s="423" t="s">
        <v>159</v>
      </c>
      <c r="G1104" s="423" t="s">
        <v>896</v>
      </c>
      <c r="H1104" s="423" t="e">
        <f>#REF!</f>
        <v>#REF!</v>
      </c>
    </row>
    <row r="1105" spans="1:8">
      <c r="A1105" s="423" t="str">
        <f t="shared" si="63"/>
        <v>"ЕМКА" АД</v>
      </c>
      <c r="B1105" s="423" t="str">
        <f t="shared" si="64"/>
        <v>107001173</v>
      </c>
      <c r="C1105" s="427">
        <f t="shared" si="65"/>
        <v>46022</v>
      </c>
      <c r="D1105" s="423" t="s">
        <v>699</v>
      </c>
      <c r="E1105" s="423">
        <v>3</v>
      </c>
      <c r="F1105" s="423" t="s">
        <v>698</v>
      </c>
      <c r="G1105" s="423" t="s">
        <v>896</v>
      </c>
      <c r="H1105" s="423" t="e">
        <f>#REF!</f>
        <v>#REF!</v>
      </c>
    </row>
    <row r="1106" spans="1:8">
      <c r="A1106" s="423" t="str">
        <f t="shared" si="63"/>
        <v>"ЕМКА" АД</v>
      </c>
      <c r="B1106" s="423" t="str">
        <f t="shared" si="64"/>
        <v>107001173</v>
      </c>
      <c r="C1106" s="427">
        <f t="shared" si="65"/>
        <v>46022</v>
      </c>
      <c r="D1106" s="423" t="s">
        <v>701</v>
      </c>
      <c r="E1106" s="423">
        <v>3</v>
      </c>
      <c r="F1106" s="423" t="s">
        <v>700</v>
      </c>
      <c r="G1106" s="423" t="s">
        <v>896</v>
      </c>
      <c r="H1106" s="423" t="e">
        <f>#REF!</f>
        <v>#REF!</v>
      </c>
    </row>
    <row r="1107" spans="1:8">
      <c r="A1107" s="423" t="str">
        <f t="shared" si="63"/>
        <v>"ЕМКА" АД</v>
      </c>
      <c r="B1107" s="423" t="str">
        <f t="shared" si="64"/>
        <v>107001173</v>
      </c>
      <c r="C1107" s="427">
        <f t="shared" si="65"/>
        <v>46022</v>
      </c>
      <c r="D1107" s="423" t="s">
        <v>703</v>
      </c>
      <c r="E1107" s="423">
        <v>3</v>
      </c>
      <c r="F1107" s="423" t="s">
        <v>702</v>
      </c>
      <c r="G1107" s="423" t="s">
        <v>896</v>
      </c>
      <c r="H1107" s="423" t="e">
        <f>#REF!</f>
        <v>#REF!</v>
      </c>
    </row>
    <row r="1108" spans="1:8">
      <c r="A1108" s="423" t="str">
        <f t="shared" si="63"/>
        <v>"ЕМКА" АД</v>
      </c>
      <c r="B1108" s="423" t="str">
        <f t="shared" si="64"/>
        <v>107001173</v>
      </c>
      <c r="C1108" s="427">
        <f t="shared" si="65"/>
        <v>46022</v>
      </c>
      <c r="D1108" s="423" t="s">
        <v>704</v>
      </c>
      <c r="E1108" s="423">
        <v>3</v>
      </c>
      <c r="F1108" s="423" t="s">
        <v>679</v>
      </c>
      <c r="G1108" s="423" t="s">
        <v>896</v>
      </c>
      <c r="H1108" s="423" t="e">
        <f>#REF!</f>
        <v>#REF!</v>
      </c>
    </row>
    <row r="1109" spans="1:8">
      <c r="A1109" s="423" t="str">
        <f t="shared" si="63"/>
        <v>"ЕМКА" АД</v>
      </c>
      <c r="B1109" s="423" t="str">
        <f t="shared" si="64"/>
        <v>107001173</v>
      </c>
      <c r="C1109" s="427">
        <f t="shared" si="65"/>
        <v>46022</v>
      </c>
      <c r="D1109" s="423" t="s">
        <v>705</v>
      </c>
      <c r="E1109" s="423">
        <v>3</v>
      </c>
      <c r="F1109" s="423" t="s">
        <v>897</v>
      </c>
      <c r="G1109" s="423" t="s">
        <v>896</v>
      </c>
      <c r="H1109" s="423" t="e">
        <f>#REF!</f>
        <v>#REF!</v>
      </c>
    </row>
    <row r="1110" spans="1:8">
      <c r="A1110" s="423" t="str">
        <f t="shared" si="63"/>
        <v>"ЕМКА" АД</v>
      </c>
      <c r="B1110" s="423" t="str">
        <f t="shared" si="64"/>
        <v>107001173</v>
      </c>
      <c r="C1110" s="427">
        <f t="shared" si="65"/>
        <v>46022</v>
      </c>
      <c r="D1110" s="423" t="s">
        <v>707</v>
      </c>
      <c r="E1110" s="423">
        <v>3</v>
      </c>
      <c r="F1110" s="423" t="s">
        <v>680</v>
      </c>
      <c r="G1110" s="423" t="s">
        <v>896</v>
      </c>
      <c r="H1110" s="423" t="e">
        <f>#REF!</f>
        <v>#REF!</v>
      </c>
    </row>
    <row r="1111" spans="1:8">
      <c r="A1111" s="423" t="str">
        <f t="shared" si="63"/>
        <v>"ЕМКА" АД</v>
      </c>
      <c r="B1111" s="423" t="str">
        <f t="shared" si="64"/>
        <v>107001173</v>
      </c>
      <c r="C1111" s="427">
        <f t="shared" si="65"/>
        <v>46022</v>
      </c>
      <c r="D1111" s="423" t="s">
        <v>709</v>
      </c>
      <c r="E1111" s="423">
        <v>3</v>
      </c>
      <c r="F1111" s="423" t="s">
        <v>708</v>
      </c>
      <c r="G1111" s="423" t="s">
        <v>896</v>
      </c>
      <c r="H1111" s="423" t="e">
        <f>#REF!</f>
        <v>#REF!</v>
      </c>
    </row>
    <row r="1112" spans="1:8">
      <c r="A1112" s="423" t="str">
        <f t="shared" si="63"/>
        <v>"ЕМКА" АД</v>
      </c>
      <c r="B1112" s="423" t="str">
        <f t="shared" si="64"/>
        <v>107001173</v>
      </c>
      <c r="C1112" s="427">
        <f t="shared" si="65"/>
        <v>46022</v>
      </c>
      <c r="D1112" s="423" t="s">
        <v>711</v>
      </c>
      <c r="E1112" s="423">
        <v>3</v>
      </c>
      <c r="F1112" s="423" t="s">
        <v>710</v>
      </c>
      <c r="G1112" s="423" t="s">
        <v>896</v>
      </c>
      <c r="H1112" s="423" t="e">
        <f>#REF!</f>
        <v>#REF!</v>
      </c>
    </row>
    <row r="1113" spans="1:8">
      <c r="A1113" s="423" t="str">
        <f t="shared" si="63"/>
        <v>"ЕМКА" АД</v>
      </c>
      <c r="B1113" s="423" t="str">
        <f t="shared" si="64"/>
        <v>107001173</v>
      </c>
      <c r="C1113" s="427">
        <f t="shared" si="65"/>
        <v>46022</v>
      </c>
      <c r="D1113" s="423" t="s">
        <v>713</v>
      </c>
      <c r="E1113" s="423">
        <v>3</v>
      </c>
      <c r="F1113" s="423" t="s">
        <v>712</v>
      </c>
      <c r="G1113" s="423" t="s">
        <v>896</v>
      </c>
      <c r="H1113" s="423" t="e">
        <f>#REF!</f>
        <v>#REF!</v>
      </c>
    </row>
    <row r="1114" spans="1:8">
      <c r="A1114" s="423" t="str">
        <f t="shared" si="63"/>
        <v>"ЕМКА" АД</v>
      </c>
      <c r="B1114" s="423" t="str">
        <f t="shared" si="64"/>
        <v>107001173</v>
      </c>
      <c r="C1114" s="427">
        <f t="shared" si="65"/>
        <v>46022</v>
      </c>
      <c r="D1114" s="423" t="s">
        <v>714</v>
      </c>
      <c r="E1114" s="423">
        <v>3</v>
      </c>
      <c r="F1114" s="423" t="s">
        <v>687</v>
      </c>
      <c r="G1114" s="423" t="s">
        <v>896</v>
      </c>
      <c r="H1114" s="423" t="e">
        <f>#REF!</f>
        <v>#REF!</v>
      </c>
    </row>
    <row r="1115" spans="1:8">
      <c r="A1115" s="423" t="str">
        <f t="shared" si="63"/>
        <v>"ЕМКА" АД</v>
      </c>
      <c r="B1115" s="423" t="str">
        <f t="shared" si="64"/>
        <v>107001173</v>
      </c>
      <c r="C1115" s="427">
        <f t="shared" si="65"/>
        <v>46022</v>
      </c>
      <c r="D1115" s="423" t="s">
        <v>716</v>
      </c>
      <c r="E1115" s="423">
        <v>3</v>
      </c>
      <c r="F1115" s="423" t="s">
        <v>715</v>
      </c>
      <c r="G1115" s="423" t="s">
        <v>896</v>
      </c>
      <c r="H1115" s="423" t="e">
        <f>#REF!</f>
        <v>#REF!</v>
      </c>
    </row>
    <row r="1116" spans="1:8">
      <c r="A1116" s="423" t="str">
        <f t="shared" si="63"/>
        <v>"ЕМКА" АД</v>
      </c>
      <c r="B1116" s="423" t="str">
        <f t="shared" si="64"/>
        <v>107001173</v>
      </c>
      <c r="C1116" s="427">
        <f t="shared" si="65"/>
        <v>46022</v>
      </c>
      <c r="D1116" s="423" t="s">
        <v>718</v>
      </c>
      <c r="E1116" s="423">
        <v>3</v>
      </c>
      <c r="F1116" s="423" t="s">
        <v>717</v>
      </c>
      <c r="G1116" s="423" t="s">
        <v>896</v>
      </c>
      <c r="H1116" s="423" t="e">
        <f>#REF!</f>
        <v>#REF!</v>
      </c>
    </row>
    <row r="1117" spans="1:8">
      <c r="A1117" s="423" t="str">
        <f t="shared" si="63"/>
        <v>"ЕМКА" АД</v>
      </c>
      <c r="B1117" s="423" t="str">
        <f t="shared" si="64"/>
        <v>107001173</v>
      </c>
      <c r="C1117" s="427">
        <f t="shared" si="65"/>
        <v>46022</v>
      </c>
      <c r="D1117" s="423" t="s">
        <v>720</v>
      </c>
      <c r="E1117" s="423">
        <v>3</v>
      </c>
      <c r="F1117" s="423" t="s">
        <v>719</v>
      </c>
      <c r="G1117" s="423" t="s">
        <v>896</v>
      </c>
      <c r="H1117" s="423" t="e">
        <f>#REF!</f>
        <v>#REF!</v>
      </c>
    </row>
    <row r="1118" spans="1:8">
      <c r="A1118" s="423" t="str">
        <f t="shared" si="63"/>
        <v>"ЕМКА" АД</v>
      </c>
      <c r="B1118" s="423" t="str">
        <f t="shared" si="64"/>
        <v>107001173</v>
      </c>
      <c r="C1118" s="427">
        <f t="shared" si="65"/>
        <v>46022</v>
      </c>
      <c r="D1118" s="423" t="s">
        <v>721</v>
      </c>
      <c r="E1118" s="423">
        <v>3</v>
      </c>
      <c r="F1118" s="423" t="s">
        <v>691</v>
      </c>
      <c r="G1118" s="423" t="s">
        <v>896</v>
      </c>
      <c r="H1118" s="423" t="e">
        <f>#REF!</f>
        <v>#REF!</v>
      </c>
    </row>
    <row r="1119" spans="1:8">
      <c r="A1119" s="423" t="str">
        <f t="shared" si="63"/>
        <v>"ЕМКА" АД</v>
      </c>
      <c r="B1119" s="423" t="str">
        <f t="shared" si="64"/>
        <v>107001173</v>
      </c>
      <c r="C1119" s="427">
        <f t="shared" si="65"/>
        <v>46022</v>
      </c>
      <c r="D1119" s="423" t="s">
        <v>723</v>
      </c>
      <c r="E1119" s="423">
        <v>3</v>
      </c>
      <c r="F1119" s="423" t="s">
        <v>722</v>
      </c>
      <c r="G1119" s="423" t="s">
        <v>896</v>
      </c>
      <c r="H1119" s="423" t="e">
        <f>#REF!</f>
        <v>#REF!</v>
      </c>
    </row>
    <row r="1120" spans="1:8">
      <c r="A1120" s="423" t="str">
        <f t="shared" si="63"/>
        <v>"ЕМКА" АД</v>
      </c>
      <c r="B1120" s="423" t="str">
        <f t="shared" si="64"/>
        <v>107001173</v>
      </c>
      <c r="C1120" s="427">
        <f t="shared" si="65"/>
        <v>46022</v>
      </c>
      <c r="D1120" s="423" t="s">
        <v>725</v>
      </c>
      <c r="E1120" s="423">
        <v>3</v>
      </c>
      <c r="F1120" s="423" t="s">
        <v>724</v>
      </c>
      <c r="G1120" s="423" t="s">
        <v>896</v>
      </c>
      <c r="H1120" s="423" t="e">
        <f>#REF!</f>
        <v>#REF!</v>
      </c>
    </row>
    <row r="1121" spans="1:8">
      <c r="A1121" s="423" t="str">
        <f t="shared" si="63"/>
        <v>"ЕМКА" АД</v>
      </c>
      <c r="B1121" s="423" t="str">
        <f t="shared" si="64"/>
        <v>107001173</v>
      </c>
      <c r="C1121" s="427">
        <f t="shared" si="65"/>
        <v>46022</v>
      </c>
      <c r="D1121" s="423" t="s">
        <v>727</v>
      </c>
      <c r="E1121" s="423">
        <v>3</v>
      </c>
      <c r="F1121" s="423" t="s">
        <v>726</v>
      </c>
      <c r="G1121" s="423" t="s">
        <v>896</v>
      </c>
      <c r="H1121" s="423" t="e">
        <f>#REF!</f>
        <v>#REF!</v>
      </c>
    </row>
    <row r="1122" spans="1:8">
      <c r="A1122" s="423" t="str">
        <f t="shared" si="63"/>
        <v>"ЕМКА" АД</v>
      </c>
      <c r="B1122" s="423" t="str">
        <f t="shared" si="64"/>
        <v>107001173</v>
      </c>
      <c r="C1122" s="427">
        <f t="shared" si="65"/>
        <v>46022</v>
      </c>
      <c r="D1122" s="423" t="s">
        <v>729</v>
      </c>
      <c r="E1122" s="423">
        <v>3</v>
      </c>
      <c r="F1122" s="423" t="s">
        <v>728</v>
      </c>
      <c r="G1122" s="423" t="s">
        <v>896</v>
      </c>
      <c r="H1122" s="423" t="e">
        <f>#REF!</f>
        <v>#REF!</v>
      </c>
    </row>
    <row r="1123" spans="1:8">
      <c r="A1123" s="423" t="str">
        <f t="shared" si="63"/>
        <v>"ЕМКА" АД</v>
      </c>
      <c r="B1123" s="423" t="str">
        <f t="shared" si="64"/>
        <v>107001173</v>
      </c>
      <c r="C1123" s="427">
        <f t="shared" si="65"/>
        <v>46022</v>
      </c>
      <c r="D1123" s="423" t="s">
        <v>731</v>
      </c>
      <c r="E1123" s="423">
        <v>3</v>
      </c>
      <c r="F1123" s="423" t="s">
        <v>730</v>
      </c>
      <c r="G1123" s="423" t="s">
        <v>896</v>
      </c>
      <c r="H1123" s="423" t="e">
        <f>#REF!</f>
        <v>#REF!</v>
      </c>
    </row>
    <row r="1124" spans="1:8">
      <c r="A1124" s="423" t="str">
        <f t="shared" si="63"/>
        <v>"ЕМКА" АД</v>
      </c>
      <c r="B1124" s="423" t="str">
        <f t="shared" si="64"/>
        <v>107001173</v>
      </c>
      <c r="C1124" s="427">
        <f t="shared" si="65"/>
        <v>46022</v>
      </c>
      <c r="D1124" s="423" t="s">
        <v>733</v>
      </c>
      <c r="E1124" s="423">
        <v>3</v>
      </c>
      <c r="F1124" s="423" t="s">
        <v>732</v>
      </c>
      <c r="G1124" s="423" t="s">
        <v>896</v>
      </c>
      <c r="H1124" s="423" t="e">
        <f>#REF!</f>
        <v>#REF!</v>
      </c>
    </row>
    <row r="1125" spans="1:8">
      <c r="A1125" s="423" t="str">
        <f t="shared" si="63"/>
        <v>"ЕМКА" АД</v>
      </c>
      <c r="B1125" s="423" t="str">
        <f t="shared" si="64"/>
        <v>107001173</v>
      </c>
      <c r="C1125" s="427">
        <f t="shared" si="65"/>
        <v>46022</v>
      </c>
      <c r="D1125" s="423" t="s">
        <v>735</v>
      </c>
      <c r="E1125" s="423">
        <v>3</v>
      </c>
      <c r="F1125" s="423" t="s">
        <v>734</v>
      </c>
      <c r="G1125" s="423" t="s">
        <v>896</v>
      </c>
      <c r="H1125" s="423" t="e">
        <f>#REF!</f>
        <v>#REF!</v>
      </c>
    </row>
    <row r="1126" spans="1:8">
      <c r="A1126" s="423" t="str">
        <f t="shared" si="63"/>
        <v>"ЕМКА" АД</v>
      </c>
      <c r="B1126" s="423" t="str">
        <f t="shared" si="64"/>
        <v>107001173</v>
      </c>
      <c r="C1126" s="427">
        <f t="shared" si="65"/>
        <v>46022</v>
      </c>
      <c r="D1126" s="423" t="s">
        <v>737</v>
      </c>
      <c r="E1126" s="423">
        <v>3</v>
      </c>
      <c r="F1126" s="423" t="s">
        <v>736</v>
      </c>
      <c r="G1126" s="423" t="s">
        <v>896</v>
      </c>
      <c r="H1126" s="423" t="e">
        <f>#REF!</f>
        <v>#REF!</v>
      </c>
    </row>
    <row r="1127" spans="1:8">
      <c r="A1127" s="423" t="str">
        <f t="shared" si="63"/>
        <v>"ЕМКА" АД</v>
      </c>
      <c r="B1127" s="423" t="str">
        <f t="shared" si="64"/>
        <v>107001173</v>
      </c>
      <c r="C1127" s="427">
        <f t="shared" si="65"/>
        <v>46022</v>
      </c>
      <c r="D1127" s="423" t="s">
        <v>739</v>
      </c>
      <c r="E1127" s="423">
        <v>3</v>
      </c>
      <c r="F1127" s="423" t="s">
        <v>738</v>
      </c>
      <c r="G1127" s="423" t="s">
        <v>896</v>
      </c>
      <c r="H1127" s="423" t="e">
        <f>#REF!</f>
        <v>#REF!</v>
      </c>
    </row>
    <row r="1128" spans="1:8">
      <c r="A1128" s="423" t="str">
        <f t="shared" si="63"/>
        <v>"ЕМКА" АД</v>
      </c>
      <c r="B1128" s="423" t="str">
        <f t="shared" si="64"/>
        <v>107001173</v>
      </c>
      <c r="C1128" s="427">
        <f t="shared" si="65"/>
        <v>46022</v>
      </c>
      <c r="D1128" s="423" t="s">
        <v>741</v>
      </c>
      <c r="E1128" s="423">
        <v>3</v>
      </c>
      <c r="F1128" s="423" t="s">
        <v>740</v>
      </c>
      <c r="G1128" s="423" t="s">
        <v>896</v>
      </c>
      <c r="H1128" s="423" t="e">
        <f>#REF!</f>
        <v>#REF!</v>
      </c>
    </row>
    <row r="1129" spans="1:8">
      <c r="A1129" s="423" t="str">
        <f t="shared" si="63"/>
        <v>"ЕМКА" АД</v>
      </c>
      <c r="B1129" s="423" t="str">
        <f t="shared" si="64"/>
        <v>107001173</v>
      </c>
      <c r="C1129" s="427">
        <f t="shared" si="65"/>
        <v>46022</v>
      </c>
      <c r="D1129" s="423" t="s">
        <v>743</v>
      </c>
      <c r="E1129" s="423">
        <v>3</v>
      </c>
      <c r="F1129" s="423" t="s">
        <v>742</v>
      </c>
      <c r="G1129" s="423" t="s">
        <v>896</v>
      </c>
      <c r="H1129" s="423" t="e">
        <f>#REF!</f>
        <v>#REF!</v>
      </c>
    </row>
    <row r="1130" spans="1:8">
      <c r="A1130" s="423" t="str">
        <f t="shared" si="63"/>
        <v>"ЕМКА" АД</v>
      </c>
      <c r="B1130" s="423" t="str">
        <f t="shared" si="64"/>
        <v>107001173</v>
      </c>
      <c r="C1130" s="427">
        <f t="shared" si="65"/>
        <v>46022</v>
      </c>
      <c r="D1130" s="423" t="s">
        <v>745</v>
      </c>
      <c r="E1130" s="423">
        <v>3</v>
      </c>
      <c r="F1130" s="423" t="s">
        <v>744</v>
      </c>
      <c r="G1130" s="423" t="s">
        <v>896</v>
      </c>
      <c r="H1130" s="423" t="e">
        <f>#REF!</f>
        <v>#REF!</v>
      </c>
    </row>
    <row r="1131" spans="1:8">
      <c r="A1131" s="423" t="str">
        <f t="shared" si="63"/>
        <v>"ЕМКА" АД</v>
      </c>
      <c r="B1131" s="423" t="str">
        <f t="shared" si="64"/>
        <v>107001173</v>
      </c>
      <c r="C1131" s="427">
        <f t="shared" si="65"/>
        <v>46022</v>
      </c>
      <c r="D1131" s="423" t="s">
        <v>746</v>
      </c>
      <c r="E1131" s="423">
        <v>3</v>
      </c>
      <c r="F1131" s="423" t="s">
        <v>664</v>
      </c>
      <c r="G1131" s="423" t="s">
        <v>896</v>
      </c>
      <c r="H1131" s="423" t="e">
        <f>#REF!</f>
        <v>#REF!</v>
      </c>
    </row>
    <row r="1132" spans="1:8">
      <c r="A1132" s="423" t="str">
        <f t="shared" si="63"/>
        <v>"ЕМКА" АД</v>
      </c>
      <c r="B1132" s="423" t="str">
        <f t="shared" si="64"/>
        <v>107001173</v>
      </c>
      <c r="C1132" s="427">
        <f t="shared" si="65"/>
        <v>46022</v>
      </c>
      <c r="D1132" s="423" t="s">
        <v>747</v>
      </c>
      <c r="E1132" s="423">
        <v>3</v>
      </c>
      <c r="F1132" s="423" t="s">
        <v>667</v>
      </c>
      <c r="G1132" s="423" t="s">
        <v>896</v>
      </c>
      <c r="H1132" s="423" t="e">
        <f>#REF!</f>
        <v>#REF!</v>
      </c>
    </row>
    <row r="1133" spans="1:8">
      <c r="A1133" s="423" t="str">
        <f t="shared" si="63"/>
        <v>"ЕМКА" АД</v>
      </c>
      <c r="B1133" s="423" t="str">
        <f t="shared" si="64"/>
        <v>107001173</v>
      </c>
      <c r="C1133" s="427">
        <f t="shared" si="65"/>
        <v>46022</v>
      </c>
      <c r="D1133" s="423" t="s">
        <v>749</v>
      </c>
      <c r="E1133" s="423">
        <v>3</v>
      </c>
      <c r="F1133" s="423" t="s">
        <v>748</v>
      </c>
      <c r="G1133" s="423" t="s">
        <v>896</v>
      </c>
      <c r="H1133" s="423" t="e">
        <f>#REF!</f>
        <v>#REF!</v>
      </c>
    </row>
    <row r="1134" spans="1:8">
      <c r="A1134" s="423" t="str">
        <f t="shared" si="63"/>
        <v>"ЕМКА" АД</v>
      </c>
      <c r="B1134" s="423" t="str">
        <f t="shared" si="64"/>
        <v>107001173</v>
      </c>
      <c r="C1134" s="427">
        <f t="shared" si="65"/>
        <v>46022</v>
      </c>
      <c r="D1134" s="423" t="s">
        <v>751</v>
      </c>
      <c r="E1134" s="423">
        <v>3</v>
      </c>
      <c r="F1134" s="423" t="s">
        <v>750</v>
      </c>
      <c r="G1134" s="423" t="s">
        <v>896</v>
      </c>
      <c r="H1134" s="423" t="e">
        <f>#REF!</f>
        <v>#REF!</v>
      </c>
    </row>
    <row r="1135" spans="1:8">
      <c r="A1135" s="423" t="str">
        <f t="shared" si="63"/>
        <v>"ЕМКА" АД</v>
      </c>
      <c r="B1135" s="423" t="str">
        <f t="shared" si="64"/>
        <v>107001173</v>
      </c>
      <c r="C1135" s="427">
        <f t="shared" si="65"/>
        <v>46022</v>
      </c>
      <c r="D1135" s="423" t="s">
        <v>752</v>
      </c>
      <c r="E1135" s="423">
        <v>3</v>
      </c>
      <c r="F1135" s="423" t="s">
        <v>706</v>
      </c>
      <c r="G1135" s="423" t="s">
        <v>896</v>
      </c>
      <c r="H1135" s="423" t="e">
        <f>#REF!</f>
        <v>#REF!</v>
      </c>
    </row>
    <row r="1136" spans="1:8">
      <c r="A1136" s="423" t="str">
        <f t="shared" si="63"/>
        <v>"ЕМКА" АД</v>
      </c>
      <c r="B1136" s="423" t="str">
        <f t="shared" si="64"/>
        <v>107001173</v>
      </c>
      <c r="C1136" s="427">
        <f t="shared" si="65"/>
        <v>46022</v>
      </c>
      <c r="D1136" s="423" t="s">
        <v>754</v>
      </c>
      <c r="E1136" s="423">
        <v>3</v>
      </c>
      <c r="F1136" s="423" t="s">
        <v>753</v>
      </c>
      <c r="G1136" s="423" t="s">
        <v>896</v>
      </c>
      <c r="H1136" s="423" t="e">
        <f>#REF!</f>
        <v>#REF!</v>
      </c>
    </row>
    <row r="1137" spans="1:8">
      <c r="A1137" s="423" t="str">
        <f t="shared" si="63"/>
        <v>"ЕМКА" АД</v>
      </c>
      <c r="B1137" s="423" t="str">
        <f t="shared" si="64"/>
        <v>107001173</v>
      </c>
      <c r="C1137" s="427">
        <f t="shared" si="65"/>
        <v>46022</v>
      </c>
      <c r="D1137" s="423" t="s">
        <v>681</v>
      </c>
      <c r="E1137" s="423">
        <v>4</v>
      </c>
      <c r="F1137" s="423" t="s">
        <v>680</v>
      </c>
      <c r="G1137" s="423" t="s">
        <v>896</v>
      </c>
      <c r="H1137" s="423" t="e">
        <f>#REF!</f>
        <v>#REF!</v>
      </c>
    </row>
    <row r="1138" spans="1:8">
      <c r="A1138" s="423" t="str">
        <f t="shared" si="63"/>
        <v>"ЕМКА" АД</v>
      </c>
      <c r="B1138" s="423" t="str">
        <f t="shared" si="64"/>
        <v>107001173</v>
      </c>
      <c r="C1138" s="427">
        <f t="shared" si="65"/>
        <v>46022</v>
      </c>
      <c r="D1138" s="423" t="s">
        <v>683</v>
      </c>
      <c r="E1138" s="423">
        <v>4</v>
      </c>
      <c r="F1138" s="423" t="s">
        <v>682</v>
      </c>
      <c r="G1138" s="423" t="s">
        <v>896</v>
      </c>
      <c r="H1138" s="423" t="e">
        <f>#REF!</f>
        <v>#REF!</v>
      </c>
    </row>
    <row r="1139" spans="1:8">
      <c r="A1139" s="423" t="str">
        <f t="shared" si="63"/>
        <v>"ЕМКА" АД</v>
      </c>
      <c r="B1139" s="423" t="str">
        <f t="shared" si="64"/>
        <v>107001173</v>
      </c>
      <c r="C1139" s="427">
        <f t="shared" si="65"/>
        <v>46022</v>
      </c>
      <c r="D1139" s="423" t="s">
        <v>685</v>
      </c>
      <c r="E1139" s="423">
        <v>4</v>
      </c>
      <c r="F1139" s="423" t="s">
        <v>684</v>
      </c>
      <c r="G1139" s="423" t="s">
        <v>896</v>
      </c>
      <c r="H1139" s="423" t="e">
        <f>#REF!</f>
        <v>#REF!</v>
      </c>
    </row>
    <row r="1140" spans="1:8">
      <c r="A1140" s="423" t="str">
        <f t="shared" si="63"/>
        <v>"ЕМКА" АД</v>
      </c>
      <c r="B1140" s="423" t="str">
        <f t="shared" si="64"/>
        <v>107001173</v>
      </c>
      <c r="C1140" s="427">
        <f t="shared" si="65"/>
        <v>46022</v>
      </c>
      <c r="D1140" s="423" t="s">
        <v>686</v>
      </c>
      <c r="E1140" s="423">
        <v>4</v>
      </c>
      <c r="F1140" s="423" t="s">
        <v>674</v>
      </c>
      <c r="G1140" s="423" t="s">
        <v>896</v>
      </c>
      <c r="H1140" s="423" t="e">
        <f>#REF!</f>
        <v>#REF!</v>
      </c>
    </row>
    <row r="1141" spans="1:8">
      <c r="A1141" s="423" t="str">
        <f t="shared" si="63"/>
        <v>"ЕМКА" АД</v>
      </c>
      <c r="B1141" s="423" t="str">
        <f t="shared" si="64"/>
        <v>107001173</v>
      </c>
      <c r="C1141" s="427">
        <f t="shared" si="65"/>
        <v>46022</v>
      </c>
      <c r="D1141" s="423" t="s">
        <v>688</v>
      </c>
      <c r="E1141" s="423">
        <v>4</v>
      </c>
      <c r="F1141" s="423" t="s">
        <v>687</v>
      </c>
      <c r="G1141" s="423" t="s">
        <v>896</v>
      </c>
      <c r="H1141" s="423" t="e">
        <f>#REF!</f>
        <v>#REF!</v>
      </c>
    </row>
    <row r="1142" spans="1:8">
      <c r="A1142" s="423" t="str">
        <f t="shared" si="63"/>
        <v>"ЕМКА" АД</v>
      </c>
      <c r="B1142" s="423" t="str">
        <f t="shared" si="64"/>
        <v>107001173</v>
      </c>
      <c r="C1142" s="427">
        <f t="shared" si="65"/>
        <v>46022</v>
      </c>
      <c r="D1142" s="423" t="s">
        <v>690</v>
      </c>
      <c r="E1142" s="423">
        <v>4</v>
      </c>
      <c r="F1142" s="423" t="s">
        <v>689</v>
      </c>
      <c r="G1142" s="423" t="s">
        <v>896</v>
      </c>
      <c r="H1142" s="423" t="e">
        <f>#REF!</f>
        <v>#REF!</v>
      </c>
    </row>
    <row r="1143" spans="1:8">
      <c r="A1143" s="423" t="str">
        <f t="shared" si="63"/>
        <v>"ЕМКА" АД</v>
      </c>
      <c r="B1143" s="423" t="str">
        <f t="shared" si="64"/>
        <v>107001173</v>
      </c>
      <c r="C1143" s="427">
        <f t="shared" si="65"/>
        <v>46022</v>
      </c>
      <c r="D1143" s="423" t="s">
        <v>692</v>
      </c>
      <c r="E1143" s="423">
        <v>4</v>
      </c>
      <c r="F1143" s="423" t="s">
        <v>691</v>
      </c>
      <c r="G1143" s="423" t="s">
        <v>896</v>
      </c>
      <c r="H1143" s="423" t="e">
        <f>#REF!</f>
        <v>#REF!</v>
      </c>
    </row>
    <row r="1144" spans="1:8">
      <c r="A1144" s="423" t="str">
        <f t="shared" si="63"/>
        <v>"ЕМКА" АД</v>
      </c>
      <c r="B1144" s="423" t="str">
        <f t="shared" si="64"/>
        <v>107001173</v>
      </c>
      <c r="C1144" s="427">
        <f t="shared" si="65"/>
        <v>46022</v>
      </c>
      <c r="D1144" s="423" t="s">
        <v>694</v>
      </c>
      <c r="E1144" s="423">
        <v>4</v>
      </c>
      <c r="F1144" s="423" t="s">
        <v>693</v>
      </c>
      <c r="G1144" s="423" t="s">
        <v>896</v>
      </c>
      <c r="H1144" s="423" t="e">
        <f>#REF!</f>
        <v>#REF!</v>
      </c>
    </row>
    <row r="1145" spans="1:8">
      <c r="A1145" s="423" t="str">
        <f t="shared" si="63"/>
        <v>"ЕМКА" АД</v>
      </c>
      <c r="B1145" s="423" t="str">
        <f t="shared" si="64"/>
        <v>107001173</v>
      </c>
      <c r="C1145" s="427">
        <f t="shared" si="65"/>
        <v>46022</v>
      </c>
      <c r="D1145" s="423" t="s">
        <v>695</v>
      </c>
      <c r="E1145" s="423">
        <v>4</v>
      </c>
      <c r="F1145" s="423" t="s">
        <v>691</v>
      </c>
      <c r="G1145" s="423" t="s">
        <v>896</v>
      </c>
      <c r="H1145" s="423" t="e">
        <f>#REF!</f>
        <v>#REF!</v>
      </c>
    </row>
    <row r="1146" spans="1:8">
      <c r="A1146" s="423" t="str">
        <f t="shared" si="63"/>
        <v>"ЕМКА" АД</v>
      </c>
      <c r="B1146" s="423" t="str">
        <f t="shared" si="64"/>
        <v>107001173</v>
      </c>
      <c r="C1146" s="427">
        <f t="shared" si="65"/>
        <v>46022</v>
      </c>
      <c r="D1146" s="423" t="s">
        <v>696</v>
      </c>
      <c r="E1146" s="423">
        <v>4</v>
      </c>
      <c r="F1146" s="423" t="s">
        <v>156</v>
      </c>
      <c r="G1146" s="423" t="s">
        <v>896</v>
      </c>
      <c r="H1146" s="423" t="e">
        <f>#REF!</f>
        <v>#REF!</v>
      </c>
    </row>
    <row r="1147" spans="1:8">
      <c r="A1147" s="423" t="str">
        <f t="shared" si="63"/>
        <v>"ЕМКА" АД</v>
      </c>
      <c r="B1147" s="423" t="str">
        <f t="shared" si="64"/>
        <v>107001173</v>
      </c>
      <c r="C1147" s="427">
        <f t="shared" si="65"/>
        <v>46022</v>
      </c>
      <c r="D1147" s="423" t="s">
        <v>697</v>
      </c>
      <c r="E1147" s="423">
        <v>4</v>
      </c>
      <c r="F1147" s="423" t="s">
        <v>159</v>
      </c>
      <c r="G1147" s="423" t="s">
        <v>896</v>
      </c>
      <c r="H1147" s="423" t="e">
        <f>#REF!</f>
        <v>#REF!</v>
      </c>
    </row>
    <row r="1148" spans="1:8">
      <c r="A1148" s="423" t="str">
        <f t="shared" si="63"/>
        <v>"ЕМКА" АД</v>
      </c>
      <c r="B1148" s="423" t="str">
        <f t="shared" si="64"/>
        <v>107001173</v>
      </c>
      <c r="C1148" s="427">
        <f t="shared" si="65"/>
        <v>46022</v>
      </c>
      <c r="D1148" s="423" t="s">
        <v>699</v>
      </c>
      <c r="E1148" s="423">
        <v>4</v>
      </c>
      <c r="F1148" s="423" t="s">
        <v>698</v>
      </c>
      <c r="G1148" s="423" t="s">
        <v>896</v>
      </c>
      <c r="H1148" s="423" t="e">
        <f>#REF!</f>
        <v>#REF!</v>
      </c>
    </row>
    <row r="1149" spans="1:8">
      <c r="A1149" s="423" t="str">
        <f t="shared" si="63"/>
        <v>"ЕМКА" АД</v>
      </c>
      <c r="B1149" s="423" t="str">
        <f t="shared" si="64"/>
        <v>107001173</v>
      </c>
      <c r="C1149" s="427">
        <f t="shared" si="65"/>
        <v>46022</v>
      </c>
      <c r="D1149" s="423" t="s">
        <v>701</v>
      </c>
      <c r="E1149" s="423">
        <v>4</v>
      </c>
      <c r="F1149" s="423" t="s">
        <v>700</v>
      </c>
      <c r="G1149" s="423" t="s">
        <v>896</v>
      </c>
      <c r="H1149" s="423" t="e">
        <f>#REF!</f>
        <v>#REF!</v>
      </c>
    </row>
    <row r="1150" spans="1:8">
      <c r="A1150" s="423" t="str">
        <f t="shared" si="63"/>
        <v>"ЕМКА" АД</v>
      </c>
      <c r="B1150" s="423" t="str">
        <f t="shared" si="64"/>
        <v>107001173</v>
      </c>
      <c r="C1150" s="427">
        <f t="shared" si="65"/>
        <v>46022</v>
      </c>
      <c r="D1150" s="423" t="s">
        <v>703</v>
      </c>
      <c r="E1150" s="423">
        <v>4</v>
      </c>
      <c r="F1150" s="423" t="s">
        <v>702</v>
      </c>
      <c r="G1150" s="423" t="s">
        <v>896</v>
      </c>
      <c r="H1150" s="423" t="e">
        <f>#REF!</f>
        <v>#REF!</v>
      </c>
    </row>
    <row r="1151" spans="1:8">
      <c r="A1151" s="423" t="str">
        <f t="shared" si="63"/>
        <v>"ЕМКА" АД</v>
      </c>
      <c r="B1151" s="423" t="str">
        <f t="shared" si="64"/>
        <v>107001173</v>
      </c>
      <c r="C1151" s="427">
        <f t="shared" si="65"/>
        <v>46022</v>
      </c>
      <c r="D1151" s="423" t="s">
        <v>704</v>
      </c>
      <c r="E1151" s="423">
        <v>4</v>
      </c>
      <c r="F1151" s="423" t="s">
        <v>679</v>
      </c>
      <c r="G1151" s="423" t="s">
        <v>896</v>
      </c>
      <c r="H1151" s="423" t="e">
        <f>#REF!</f>
        <v>#REF!</v>
      </c>
    </row>
    <row r="1152" spans="1:8">
      <c r="A1152" s="423" t="str">
        <f t="shared" si="63"/>
        <v>"ЕМКА" АД</v>
      </c>
      <c r="B1152" s="423" t="str">
        <f t="shared" si="64"/>
        <v>107001173</v>
      </c>
      <c r="C1152" s="427">
        <f t="shared" si="65"/>
        <v>46022</v>
      </c>
      <c r="D1152" s="423" t="s">
        <v>705</v>
      </c>
      <c r="E1152" s="423">
        <v>4</v>
      </c>
      <c r="F1152" s="423" t="s">
        <v>897</v>
      </c>
      <c r="G1152" s="423" t="s">
        <v>896</v>
      </c>
      <c r="H1152" s="423" t="e">
        <f>#REF!</f>
        <v>#REF!</v>
      </c>
    </row>
    <row r="1153" spans="1:8">
      <c r="A1153" s="423" t="str">
        <f t="shared" si="63"/>
        <v>"ЕМКА" АД</v>
      </c>
      <c r="B1153" s="423" t="str">
        <f t="shared" si="64"/>
        <v>107001173</v>
      </c>
      <c r="C1153" s="427">
        <f t="shared" si="65"/>
        <v>46022</v>
      </c>
      <c r="D1153" s="423" t="s">
        <v>707</v>
      </c>
      <c r="E1153" s="423">
        <v>4</v>
      </c>
      <c r="F1153" s="423" t="s">
        <v>680</v>
      </c>
      <c r="G1153" s="423" t="s">
        <v>896</v>
      </c>
      <c r="H1153" s="423" t="e">
        <f>#REF!</f>
        <v>#REF!</v>
      </c>
    </row>
    <row r="1154" spans="1:8">
      <c r="A1154" s="423" t="str">
        <f t="shared" si="63"/>
        <v>"ЕМКА" АД</v>
      </c>
      <c r="B1154" s="423" t="str">
        <f t="shared" si="64"/>
        <v>107001173</v>
      </c>
      <c r="C1154" s="427">
        <f t="shared" si="65"/>
        <v>46022</v>
      </c>
      <c r="D1154" s="423" t="s">
        <v>709</v>
      </c>
      <c r="E1154" s="423">
        <v>4</v>
      </c>
      <c r="F1154" s="423" t="s">
        <v>708</v>
      </c>
      <c r="G1154" s="423" t="s">
        <v>896</v>
      </c>
      <c r="H1154" s="423" t="e">
        <f>#REF!</f>
        <v>#REF!</v>
      </c>
    </row>
    <row r="1155" spans="1:8">
      <c r="A1155" s="423" t="str">
        <f t="shared" si="63"/>
        <v>"ЕМКА" АД</v>
      </c>
      <c r="B1155" s="423" t="str">
        <f t="shared" si="64"/>
        <v>107001173</v>
      </c>
      <c r="C1155" s="427">
        <f t="shared" si="65"/>
        <v>46022</v>
      </c>
      <c r="D1155" s="423" t="s">
        <v>711</v>
      </c>
      <c r="E1155" s="423">
        <v>4</v>
      </c>
      <c r="F1155" s="423" t="s">
        <v>710</v>
      </c>
      <c r="G1155" s="423" t="s">
        <v>896</v>
      </c>
      <c r="H1155" s="423" t="e">
        <f>#REF!</f>
        <v>#REF!</v>
      </c>
    </row>
    <row r="1156" spans="1:8">
      <c r="A1156" s="423" t="str">
        <f t="shared" si="63"/>
        <v>"ЕМКА" АД</v>
      </c>
      <c r="B1156" s="423" t="str">
        <f t="shared" si="64"/>
        <v>107001173</v>
      </c>
      <c r="C1156" s="427">
        <f t="shared" si="65"/>
        <v>46022</v>
      </c>
      <c r="D1156" s="423" t="s">
        <v>713</v>
      </c>
      <c r="E1156" s="423">
        <v>4</v>
      </c>
      <c r="F1156" s="423" t="s">
        <v>712</v>
      </c>
      <c r="G1156" s="423" t="s">
        <v>896</v>
      </c>
      <c r="H1156" s="423" t="e">
        <f>#REF!</f>
        <v>#REF!</v>
      </c>
    </row>
    <row r="1157" spans="1:8">
      <c r="A1157" s="423" t="str">
        <f t="shared" si="63"/>
        <v>"ЕМКА" АД</v>
      </c>
      <c r="B1157" s="423" t="str">
        <f t="shared" si="64"/>
        <v>107001173</v>
      </c>
      <c r="C1157" s="427">
        <f t="shared" si="65"/>
        <v>46022</v>
      </c>
      <c r="D1157" s="423" t="s">
        <v>714</v>
      </c>
      <c r="E1157" s="423">
        <v>4</v>
      </c>
      <c r="F1157" s="423" t="s">
        <v>687</v>
      </c>
      <c r="G1157" s="423" t="s">
        <v>896</v>
      </c>
      <c r="H1157" s="423" t="e">
        <f>#REF!</f>
        <v>#REF!</v>
      </c>
    </row>
    <row r="1158" spans="1:8">
      <c r="A1158" s="423" t="str">
        <f t="shared" si="63"/>
        <v>"ЕМКА" АД</v>
      </c>
      <c r="B1158" s="423" t="str">
        <f t="shared" si="64"/>
        <v>107001173</v>
      </c>
      <c r="C1158" s="427">
        <f t="shared" si="65"/>
        <v>46022</v>
      </c>
      <c r="D1158" s="423" t="s">
        <v>716</v>
      </c>
      <c r="E1158" s="423">
        <v>4</v>
      </c>
      <c r="F1158" s="423" t="s">
        <v>715</v>
      </c>
      <c r="G1158" s="423" t="s">
        <v>896</v>
      </c>
      <c r="H1158" s="423" t="e">
        <f>#REF!</f>
        <v>#REF!</v>
      </c>
    </row>
    <row r="1159" spans="1:8">
      <c r="A1159" s="423" t="str">
        <f t="shared" si="63"/>
        <v>"ЕМКА" АД</v>
      </c>
      <c r="B1159" s="423" t="str">
        <f t="shared" si="64"/>
        <v>107001173</v>
      </c>
      <c r="C1159" s="427">
        <f t="shared" si="65"/>
        <v>46022</v>
      </c>
      <c r="D1159" s="423" t="s">
        <v>718</v>
      </c>
      <c r="E1159" s="423">
        <v>4</v>
      </c>
      <c r="F1159" s="423" t="s">
        <v>717</v>
      </c>
      <c r="G1159" s="423" t="s">
        <v>896</v>
      </c>
      <c r="H1159" s="423" t="e">
        <f>#REF!</f>
        <v>#REF!</v>
      </c>
    </row>
    <row r="1160" spans="1:8">
      <c r="A1160" s="423" t="str">
        <f t="shared" si="63"/>
        <v>"ЕМКА" АД</v>
      </c>
      <c r="B1160" s="423" t="str">
        <f t="shared" si="64"/>
        <v>107001173</v>
      </c>
      <c r="C1160" s="427">
        <f t="shared" si="65"/>
        <v>46022</v>
      </c>
      <c r="D1160" s="423" t="s">
        <v>720</v>
      </c>
      <c r="E1160" s="423">
        <v>4</v>
      </c>
      <c r="F1160" s="423" t="s">
        <v>719</v>
      </c>
      <c r="G1160" s="423" t="s">
        <v>896</v>
      </c>
      <c r="H1160" s="423" t="e">
        <f>#REF!</f>
        <v>#REF!</v>
      </c>
    </row>
    <row r="1161" spans="1:8">
      <c r="A1161" s="423" t="str">
        <f t="shared" si="63"/>
        <v>"ЕМКА" АД</v>
      </c>
      <c r="B1161" s="423" t="str">
        <f t="shared" si="64"/>
        <v>107001173</v>
      </c>
      <c r="C1161" s="427">
        <f t="shared" si="65"/>
        <v>46022</v>
      </c>
      <c r="D1161" s="423" t="s">
        <v>721</v>
      </c>
      <c r="E1161" s="423">
        <v>4</v>
      </c>
      <c r="F1161" s="423" t="s">
        <v>691</v>
      </c>
      <c r="G1161" s="423" t="s">
        <v>896</v>
      </c>
      <c r="H1161" s="423" t="e">
        <f>#REF!</f>
        <v>#REF!</v>
      </c>
    </row>
    <row r="1162" spans="1:8">
      <c r="A1162" s="423" t="str">
        <f t="shared" si="63"/>
        <v>"ЕМКА" АД</v>
      </c>
      <c r="B1162" s="423" t="str">
        <f t="shared" si="64"/>
        <v>107001173</v>
      </c>
      <c r="C1162" s="427">
        <f t="shared" si="65"/>
        <v>46022</v>
      </c>
      <c r="D1162" s="423" t="s">
        <v>723</v>
      </c>
      <c r="E1162" s="423">
        <v>4</v>
      </c>
      <c r="F1162" s="423" t="s">
        <v>722</v>
      </c>
      <c r="G1162" s="423" t="s">
        <v>896</v>
      </c>
      <c r="H1162" s="423" t="e">
        <f>#REF!</f>
        <v>#REF!</v>
      </c>
    </row>
    <row r="1163" spans="1:8">
      <c r="A1163" s="423" t="str">
        <f t="shared" si="63"/>
        <v>"ЕМКА" АД</v>
      </c>
      <c r="B1163" s="423" t="str">
        <f t="shared" si="64"/>
        <v>107001173</v>
      </c>
      <c r="C1163" s="427">
        <f t="shared" si="65"/>
        <v>46022</v>
      </c>
      <c r="D1163" s="423" t="s">
        <v>725</v>
      </c>
      <c r="E1163" s="423">
        <v>4</v>
      </c>
      <c r="F1163" s="423" t="s">
        <v>724</v>
      </c>
      <c r="G1163" s="423" t="s">
        <v>896</v>
      </c>
      <c r="H1163" s="423" t="e">
        <f>#REF!</f>
        <v>#REF!</v>
      </c>
    </row>
    <row r="1164" spans="1:8">
      <c r="A1164" s="423" t="str">
        <f t="shared" si="63"/>
        <v>"ЕМКА" АД</v>
      </c>
      <c r="B1164" s="423" t="str">
        <f t="shared" si="64"/>
        <v>107001173</v>
      </c>
      <c r="C1164" s="427">
        <f t="shared" si="65"/>
        <v>46022</v>
      </c>
      <c r="D1164" s="423" t="s">
        <v>727</v>
      </c>
      <c r="E1164" s="423">
        <v>4</v>
      </c>
      <c r="F1164" s="423" t="s">
        <v>726</v>
      </c>
      <c r="G1164" s="423" t="s">
        <v>896</v>
      </c>
      <c r="H1164" s="423" t="e">
        <f>#REF!</f>
        <v>#REF!</v>
      </c>
    </row>
    <row r="1165" spans="1:8">
      <c r="A1165" s="423" t="str">
        <f t="shared" si="63"/>
        <v>"ЕМКА" АД</v>
      </c>
      <c r="B1165" s="423" t="str">
        <f t="shared" si="64"/>
        <v>107001173</v>
      </c>
      <c r="C1165" s="427">
        <f t="shared" si="65"/>
        <v>46022</v>
      </c>
      <c r="D1165" s="423" t="s">
        <v>729</v>
      </c>
      <c r="E1165" s="423">
        <v>4</v>
      </c>
      <c r="F1165" s="423" t="s">
        <v>728</v>
      </c>
      <c r="G1165" s="423" t="s">
        <v>896</v>
      </c>
      <c r="H1165" s="423" t="e">
        <f>#REF!</f>
        <v>#REF!</v>
      </c>
    </row>
    <row r="1166" spans="1:8">
      <c r="A1166" s="423" t="str">
        <f t="shared" si="63"/>
        <v>"ЕМКА" АД</v>
      </c>
      <c r="B1166" s="423" t="str">
        <f t="shared" si="64"/>
        <v>107001173</v>
      </c>
      <c r="C1166" s="427">
        <f t="shared" si="65"/>
        <v>46022</v>
      </c>
      <c r="D1166" s="423" t="s">
        <v>731</v>
      </c>
      <c r="E1166" s="423">
        <v>4</v>
      </c>
      <c r="F1166" s="423" t="s">
        <v>730</v>
      </c>
      <c r="G1166" s="423" t="s">
        <v>896</v>
      </c>
      <c r="H1166" s="423" t="e">
        <f>#REF!</f>
        <v>#REF!</v>
      </c>
    </row>
    <row r="1167" spans="1:8">
      <c r="A1167" s="423" t="str">
        <f t="shared" si="63"/>
        <v>"ЕМКА" АД</v>
      </c>
      <c r="B1167" s="423" t="str">
        <f t="shared" si="64"/>
        <v>107001173</v>
      </c>
      <c r="C1167" s="427">
        <f t="shared" si="65"/>
        <v>46022</v>
      </c>
      <c r="D1167" s="423" t="s">
        <v>733</v>
      </c>
      <c r="E1167" s="423">
        <v>4</v>
      </c>
      <c r="F1167" s="423" t="s">
        <v>732</v>
      </c>
      <c r="G1167" s="423" t="s">
        <v>896</v>
      </c>
      <c r="H1167" s="423" t="e">
        <f>#REF!</f>
        <v>#REF!</v>
      </c>
    </row>
    <row r="1168" spans="1:8">
      <c r="A1168" s="423" t="str">
        <f t="shared" ref="A1168:A1195" si="66">pdeName</f>
        <v>"ЕМКА" АД</v>
      </c>
      <c r="B1168" s="423" t="str">
        <f t="shared" ref="B1168:B1195" si="67">pdeBulstat</f>
        <v>107001173</v>
      </c>
      <c r="C1168" s="427">
        <f t="shared" ref="C1168:C1195" si="68">endDate</f>
        <v>46022</v>
      </c>
      <c r="D1168" s="423" t="s">
        <v>735</v>
      </c>
      <c r="E1168" s="423">
        <v>4</v>
      </c>
      <c r="F1168" s="423" t="s">
        <v>734</v>
      </c>
      <c r="G1168" s="423" t="s">
        <v>896</v>
      </c>
      <c r="H1168" s="423" t="e">
        <f>#REF!</f>
        <v>#REF!</v>
      </c>
    </row>
    <row r="1169" spans="1:8">
      <c r="A1169" s="423" t="str">
        <f t="shared" si="66"/>
        <v>"ЕМКА" АД</v>
      </c>
      <c r="B1169" s="423" t="str">
        <f t="shared" si="67"/>
        <v>107001173</v>
      </c>
      <c r="C1169" s="427">
        <f t="shared" si="68"/>
        <v>46022</v>
      </c>
      <c r="D1169" s="423" t="s">
        <v>737</v>
      </c>
      <c r="E1169" s="423">
        <v>4</v>
      </c>
      <c r="F1169" s="423" t="s">
        <v>736</v>
      </c>
      <c r="G1169" s="423" t="s">
        <v>896</v>
      </c>
      <c r="H1169" s="423" t="e">
        <f>#REF!</f>
        <v>#REF!</v>
      </c>
    </row>
    <row r="1170" spans="1:8">
      <c r="A1170" s="423" t="str">
        <f t="shared" si="66"/>
        <v>"ЕМКА" АД</v>
      </c>
      <c r="B1170" s="423" t="str">
        <f t="shared" si="67"/>
        <v>107001173</v>
      </c>
      <c r="C1170" s="427">
        <f t="shared" si="68"/>
        <v>46022</v>
      </c>
      <c r="D1170" s="423" t="s">
        <v>739</v>
      </c>
      <c r="E1170" s="423">
        <v>4</v>
      </c>
      <c r="F1170" s="423" t="s">
        <v>738</v>
      </c>
      <c r="G1170" s="423" t="s">
        <v>896</v>
      </c>
      <c r="H1170" s="423" t="e">
        <f>#REF!</f>
        <v>#REF!</v>
      </c>
    </row>
    <row r="1171" spans="1:8">
      <c r="A1171" s="423" t="str">
        <f t="shared" si="66"/>
        <v>"ЕМКА" АД</v>
      </c>
      <c r="B1171" s="423" t="str">
        <f t="shared" si="67"/>
        <v>107001173</v>
      </c>
      <c r="C1171" s="427">
        <f t="shared" si="68"/>
        <v>46022</v>
      </c>
      <c r="D1171" s="423" t="s">
        <v>741</v>
      </c>
      <c r="E1171" s="423">
        <v>4</v>
      </c>
      <c r="F1171" s="423" t="s">
        <v>740</v>
      </c>
      <c r="G1171" s="423" t="s">
        <v>896</v>
      </c>
      <c r="H1171" s="423" t="e">
        <f>#REF!</f>
        <v>#REF!</v>
      </c>
    </row>
    <row r="1172" spans="1:8">
      <c r="A1172" s="423" t="str">
        <f t="shared" si="66"/>
        <v>"ЕМКА" АД</v>
      </c>
      <c r="B1172" s="423" t="str">
        <f t="shared" si="67"/>
        <v>107001173</v>
      </c>
      <c r="C1172" s="427">
        <f t="shared" si="68"/>
        <v>46022</v>
      </c>
      <c r="D1172" s="423" t="s">
        <v>743</v>
      </c>
      <c r="E1172" s="423">
        <v>4</v>
      </c>
      <c r="F1172" s="423" t="s">
        <v>742</v>
      </c>
      <c r="G1172" s="423" t="s">
        <v>896</v>
      </c>
      <c r="H1172" s="423" t="e">
        <f>#REF!</f>
        <v>#REF!</v>
      </c>
    </row>
    <row r="1173" spans="1:8">
      <c r="A1173" s="423" t="str">
        <f t="shared" si="66"/>
        <v>"ЕМКА" АД</v>
      </c>
      <c r="B1173" s="423" t="str">
        <f t="shared" si="67"/>
        <v>107001173</v>
      </c>
      <c r="C1173" s="427">
        <f t="shared" si="68"/>
        <v>46022</v>
      </c>
      <c r="D1173" s="423" t="s">
        <v>745</v>
      </c>
      <c r="E1173" s="423">
        <v>4</v>
      </c>
      <c r="F1173" s="423" t="s">
        <v>744</v>
      </c>
      <c r="G1173" s="423" t="s">
        <v>896</v>
      </c>
      <c r="H1173" s="423" t="e">
        <f>#REF!</f>
        <v>#REF!</v>
      </c>
    </row>
    <row r="1174" spans="1:8">
      <c r="A1174" s="423" t="str">
        <f t="shared" si="66"/>
        <v>"ЕМКА" АД</v>
      </c>
      <c r="B1174" s="423" t="str">
        <f t="shared" si="67"/>
        <v>107001173</v>
      </c>
      <c r="C1174" s="427">
        <f t="shared" si="68"/>
        <v>46022</v>
      </c>
      <c r="D1174" s="423" t="s">
        <v>746</v>
      </c>
      <c r="E1174" s="423">
        <v>4</v>
      </c>
      <c r="F1174" s="423" t="s">
        <v>664</v>
      </c>
      <c r="G1174" s="423" t="s">
        <v>896</v>
      </c>
      <c r="H1174" s="423" t="e">
        <f>#REF!</f>
        <v>#REF!</v>
      </c>
    </row>
    <row r="1175" spans="1:8">
      <c r="A1175" s="423" t="str">
        <f t="shared" si="66"/>
        <v>"ЕМКА" АД</v>
      </c>
      <c r="B1175" s="423" t="str">
        <f t="shared" si="67"/>
        <v>107001173</v>
      </c>
      <c r="C1175" s="427">
        <f t="shared" si="68"/>
        <v>46022</v>
      </c>
      <c r="D1175" s="423" t="s">
        <v>747</v>
      </c>
      <c r="E1175" s="423">
        <v>4</v>
      </c>
      <c r="F1175" s="423" t="s">
        <v>667</v>
      </c>
      <c r="G1175" s="423" t="s">
        <v>896</v>
      </c>
      <c r="H1175" s="423" t="e">
        <f>#REF!</f>
        <v>#REF!</v>
      </c>
    </row>
    <row r="1176" spans="1:8">
      <c r="A1176" s="423" t="str">
        <f t="shared" si="66"/>
        <v>"ЕМКА" АД</v>
      </c>
      <c r="B1176" s="423" t="str">
        <f t="shared" si="67"/>
        <v>107001173</v>
      </c>
      <c r="C1176" s="427">
        <f t="shared" si="68"/>
        <v>46022</v>
      </c>
      <c r="D1176" s="423" t="s">
        <v>749</v>
      </c>
      <c r="E1176" s="423">
        <v>4</v>
      </c>
      <c r="F1176" s="423" t="s">
        <v>748</v>
      </c>
      <c r="G1176" s="423" t="s">
        <v>896</v>
      </c>
      <c r="H1176" s="423" t="e">
        <f>#REF!</f>
        <v>#REF!</v>
      </c>
    </row>
    <row r="1177" spans="1:8">
      <c r="A1177" s="423" t="str">
        <f t="shared" si="66"/>
        <v>"ЕМКА" АД</v>
      </c>
      <c r="B1177" s="423" t="str">
        <f t="shared" si="67"/>
        <v>107001173</v>
      </c>
      <c r="C1177" s="427">
        <f t="shared" si="68"/>
        <v>46022</v>
      </c>
      <c r="D1177" s="423" t="s">
        <v>751</v>
      </c>
      <c r="E1177" s="423">
        <v>4</v>
      </c>
      <c r="F1177" s="423" t="s">
        <v>750</v>
      </c>
      <c r="G1177" s="423" t="s">
        <v>896</v>
      </c>
      <c r="H1177" s="423" t="e">
        <f>#REF!</f>
        <v>#REF!</v>
      </c>
    </row>
    <row r="1178" spans="1:8">
      <c r="A1178" s="423" t="str">
        <f t="shared" si="66"/>
        <v>"ЕМКА" АД</v>
      </c>
      <c r="B1178" s="423" t="str">
        <f t="shared" si="67"/>
        <v>107001173</v>
      </c>
      <c r="C1178" s="427">
        <f t="shared" si="68"/>
        <v>46022</v>
      </c>
      <c r="D1178" s="423" t="s">
        <v>752</v>
      </c>
      <c r="E1178" s="423">
        <v>4</v>
      </c>
      <c r="F1178" s="423" t="s">
        <v>706</v>
      </c>
      <c r="G1178" s="423" t="s">
        <v>896</v>
      </c>
      <c r="H1178" s="423" t="e">
        <f>#REF!</f>
        <v>#REF!</v>
      </c>
    </row>
    <row r="1179" spans="1:8">
      <c r="A1179" s="423" t="str">
        <f t="shared" si="66"/>
        <v>"ЕМКА" АД</v>
      </c>
      <c r="B1179" s="423" t="str">
        <f t="shared" si="67"/>
        <v>107001173</v>
      </c>
      <c r="C1179" s="427">
        <f t="shared" si="68"/>
        <v>46022</v>
      </c>
      <c r="D1179" s="423" t="s">
        <v>754</v>
      </c>
      <c r="E1179" s="423">
        <v>4</v>
      </c>
      <c r="F1179" s="423" t="s">
        <v>753</v>
      </c>
      <c r="G1179" s="423" t="s">
        <v>896</v>
      </c>
      <c r="H1179" s="423" t="e">
        <f>#REF!</f>
        <v>#REF!</v>
      </c>
    </row>
    <row r="1180" spans="1:8">
      <c r="A1180" s="423" t="str">
        <f t="shared" si="66"/>
        <v>"ЕМКА" АД</v>
      </c>
      <c r="B1180" s="423" t="str">
        <f t="shared" si="67"/>
        <v>107001173</v>
      </c>
      <c r="C1180" s="427">
        <f t="shared" si="68"/>
        <v>46022</v>
      </c>
      <c r="D1180" s="423" t="s">
        <v>756</v>
      </c>
      <c r="E1180" s="423">
        <v>1</v>
      </c>
      <c r="F1180" s="423" t="s">
        <v>755</v>
      </c>
      <c r="G1180" s="423" t="s">
        <v>898</v>
      </c>
      <c r="H1180" s="428" t="e">
        <f>#REF!</f>
        <v>#REF!</v>
      </c>
    </row>
    <row r="1181" spans="1:8">
      <c r="A1181" s="423" t="str">
        <f t="shared" si="66"/>
        <v>"ЕМКА" АД</v>
      </c>
      <c r="B1181" s="423" t="str">
        <f t="shared" si="67"/>
        <v>107001173</v>
      </c>
      <c r="C1181" s="427">
        <f t="shared" si="68"/>
        <v>46022</v>
      </c>
      <c r="D1181" s="423" t="s">
        <v>758</v>
      </c>
      <c r="E1181" s="423">
        <v>1</v>
      </c>
      <c r="F1181" s="423" t="s">
        <v>757</v>
      </c>
      <c r="G1181" s="423" t="s">
        <v>898</v>
      </c>
      <c r="H1181" s="428" t="e">
        <f>#REF!</f>
        <v>#REF!</v>
      </c>
    </row>
    <row r="1182" spans="1:8">
      <c r="A1182" s="423" t="str">
        <f t="shared" si="66"/>
        <v>"ЕМКА" АД</v>
      </c>
      <c r="B1182" s="423" t="str">
        <f t="shared" si="67"/>
        <v>107001173</v>
      </c>
      <c r="C1182" s="427">
        <f t="shared" si="68"/>
        <v>46022</v>
      </c>
      <c r="D1182" s="423" t="s">
        <v>760</v>
      </c>
      <c r="E1182" s="423">
        <v>1</v>
      </c>
      <c r="F1182" s="423" t="s">
        <v>759</v>
      </c>
      <c r="G1182" s="423" t="s">
        <v>898</v>
      </c>
      <c r="H1182" s="428" t="e">
        <f>#REF!</f>
        <v>#REF!</v>
      </c>
    </row>
    <row r="1183" spans="1:8">
      <c r="A1183" s="423" t="str">
        <f t="shared" si="66"/>
        <v>"ЕМКА" АД</v>
      </c>
      <c r="B1183" s="423" t="str">
        <f t="shared" si="67"/>
        <v>107001173</v>
      </c>
      <c r="C1183" s="427">
        <f t="shared" si="68"/>
        <v>46022</v>
      </c>
      <c r="D1183" s="423" t="s">
        <v>762</v>
      </c>
      <c r="E1183" s="423">
        <v>1</v>
      </c>
      <c r="F1183" s="423" t="s">
        <v>761</v>
      </c>
      <c r="G1183" s="423" t="s">
        <v>898</v>
      </c>
      <c r="H1183" s="428" t="e">
        <f>#REF!</f>
        <v>#REF!</v>
      </c>
    </row>
    <row r="1184" spans="1:8">
      <c r="A1184" s="423" t="str">
        <f t="shared" si="66"/>
        <v>"ЕМКА" АД</v>
      </c>
      <c r="B1184" s="423" t="str">
        <f t="shared" si="67"/>
        <v>107001173</v>
      </c>
      <c r="C1184" s="427">
        <f t="shared" si="68"/>
        <v>46022</v>
      </c>
      <c r="D1184" s="423" t="s">
        <v>756</v>
      </c>
      <c r="E1184" s="423">
        <v>2</v>
      </c>
      <c r="F1184" s="423" t="s">
        <v>755</v>
      </c>
      <c r="G1184" s="423" t="s">
        <v>898</v>
      </c>
      <c r="H1184" s="428" t="e">
        <f>#REF!</f>
        <v>#REF!</v>
      </c>
    </row>
    <row r="1185" spans="1:8">
      <c r="A1185" s="423" t="str">
        <f t="shared" si="66"/>
        <v>"ЕМКА" АД</v>
      </c>
      <c r="B1185" s="423" t="str">
        <f t="shared" si="67"/>
        <v>107001173</v>
      </c>
      <c r="C1185" s="427">
        <f t="shared" si="68"/>
        <v>46022</v>
      </c>
      <c r="D1185" s="423" t="s">
        <v>758</v>
      </c>
      <c r="E1185" s="423">
        <v>2</v>
      </c>
      <c r="F1185" s="423" t="s">
        <v>757</v>
      </c>
      <c r="G1185" s="423" t="s">
        <v>898</v>
      </c>
      <c r="H1185" s="428" t="e">
        <f>#REF!</f>
        <v>#REF!</v>
      </c>
    </row>
    <row r="1186" spans="1:8">
      <c r="A1186" s="423" t="str">
        <f t="shared" si="66"/>
        <v>"ЕМКА" АД</v>
      </c>
      <c r="B1186" s="423" t="str">
        <f t="shared" si="67"/>
        <v>107001173</v>
      </c>
      <c r="C1186" s="427">
        <f t="shared" si="68"/>
        <v>46022</v>
      </c>
      <c r="D1186" s="423" t="s">
        <v>760</v>
      </c>
      <c r="E1186" s="423">
        <v>2</v>
      </c>
      <c r="F1186" s="423" t="s">
        <v>759</v>
      </c>
      <c r="G1186" s="423" t="s">
        <v>898</v>
      </c>
      <c r="H1186" s="428" t="e">
        <f>#REF!</f>
        <v>#REF!</v>
      </c>
    </row>
    <row r="1187" spans="1:8">
      <c r="A1187" s="423" t="str">
        <f t="shared" si="66"/>
        <v>"ЕМКА" АД</v>
      </c>
      <c r="B1187" s="423" t="str">
        <f t="shared" si="67"/>
        <v>107001173</v>
      </c>
      <c r="C1187" s="427">
        <f t="shared" si="68"/>
        <v>46022</v>
      </c>
      <c r="D1187" s="423" t="s">
        <v>762</v>
      </c>
      <c r="E1187" s="423">
        <v>2</v>
      </c>
      <c r="F1187" s="423" t="s">
        <v>761</v>
      </c>
      <c r="G1187" s="423" t="s">
        <v>898</v>
      </c>
      <c r="H1187" s="428" t="e">
        <f>#REF!</f>
        <v>#REF!</v>
      </c>
    </row>
    <row r="1188" spans="1:8">
      <c r="A1188" s="423" t="str">
        <f t="shared" si="66"/>
        <v>"ЕМКА" АД</v>
      </c>
      <c r="B1188" s="423" t="str">
        <f t="shared" si="67"/>
        <v>107001173</v>
      </c>
      <c r="C1188" s="427">
        <f t="shared" si="68"/>
        <v>46022</v>
      </c>
      <c r="D1188" s="423" t="s">
        <v>756</v>
      </c>
      <c r="E1188" s="423">
        <v>3</v>
      </c>
      <c r="F1188" s="423" t="s">
        <v>755</v>
      </c>
      <c r="G1188" s="423" t="s">
        <v>898</v>
      </c>
      <c r="H1188" s="428" t="e">
        <f>#REF!</f>
        <v>#REF!</v>
      </c>
    </row>
    <row r="1189" spans="1:8">
      <c r="A1189" s="423" t="str">
        <f t="shared" si="66"/>
        <v>"ЕМКА" АД</v>
      </c>
      <c r="B1189" s="423" t="str">
        <f t="shared" si="67"/>
        <v>107001173</v>
      </c>
      <c r="C1189" s="427">
        <f t="shared" si="68"/>
        <v>46022</v>
      </c>
      <c r="D1189" s="423" t="s">
        <v>758</v>
      </c>
      <c r="E1189" s="423">
        <v>3</v>
      </c>
      <c r="F1189" s="423" t="s">
        <v>757</v>
      </c>
      <c r="G1189" s="423" t="s">
        <v>898</v>
      </c>
      <c r="H1189" s="428" t="e">
        <f>#REF!</f>
        <v>#REF!</v>
      </c>
    </row>
    <row r="1190" spans="1:8">
      <c r="A1190" s="423" t="str">
        <f t="shared" si="66"/>
        <v>"ЕМКА" АД</v>
      </c>
      <c r="B1190" s="423" t="str">
        <f t="shared" si="67"/>
        <v>107001173</v>
      </c>
      <c r="C1190" s="427">
        <f t="shared" si="68"/>
        <v>46022</v>
      </c>
      <c r="D1190" s="423" t="s">
        <v>760</v>
      </c>
      <c r="E1190" s="423">
        <v>3</v>
      </c>
      <c r="F1190" s="423" t="s">
        <v>759</v>
      </c>
      <c r="G1190" s="423" t="s">
        <v>898</v>
      </c>
      <c r="H1190" s="428" t="e">
        <f>#REF!</f>
        <v>#REF!</v>
      </c>
    </row>
    <row r="1191" spans="1:8">
      <c r="A1191" s="423" t="str">
        <f t="shared" si="66"/>
        <v>"ЕМКА" АД</v>
      </c>
      <c r="B1191" s="423" t="str">
        <f t="shared" si="67"/>
        <v>107001173</v>
      </c>
      <c r="C1191" s="427">
        <f t="shared" si="68"/>
        <v>46022</v>
      </c>
      <c r="D1191" s="423" t="s">
        <v>762</v>
      </c>
      <c r="E1191" s="423">
        <v>3</v>
      </c>
      <c r="F1191" s="423" t="s">
        <v>761</v>
      </c>
      <c r="G1191" s="423" t="s">
        <v>898</v>
      </c>
      <c r="H1191" s="428" t="e">
        <f>#REF!</f>
        <v>#REF!</v>
      </c>
    </row>
    <row r="1192" spans="1:8">
      <c r="A1192" s="423" t="str">
        <f t="shared" si="66"/>
        <v>"ЕМКА" АД</v>
      </c>
      <c r="B1192" s="423" t="str">
        <f t="shared" si="67"/>
        <v>107001173</v>
      </c>
      <c r="C1192" s="427">
        <f t="shared" si="68"/>
        <v>46022</v>
      </c>
      <c r="D1192" s="423" t="s">
        <v>756</v>
      </c>
      <c r="E1192" s="423">
        <v>4</v>
      </c>
      <c r="F1192" s="423" t="s">
        <v>755</v>
      </c>
      <c r="G1192" s="423" t="s">
        <v>898</v>
      </c>
      <c r="H1192" s="428" t="e">
        <f>#REF!</f>
        <v>#REF!</v>
      </c>
    </row>
    <row r="1193" spans="1:8">
      <c r="A1193" s="423" t="str">
        <f t="shared" si="66"/>
        <v>"ЕМКА" АД</v>
      </c>
      <c r="B1193" s="423" t="str">
        <f t="shared" si="67"/>
        <v>107001173</v>
      </c>
      <c r="C1193" s="427">
        <f t="shared" si="68"/>
        <v>46022</v>
      </c>
      <c r="D1193" s="423" t="s">
        <v>758</v>
      </c>
      <c r="E1193" s="423">
        <v>4</v>
      </c>
      <c r="F1193" s="423" t="s">
        <v>757</v>
      </c>
      <c r="G1193" s="423" t="s">
        <v>898</v>
      </c>
      <c r="H1193" s="428" t="e">
        <f>#REF!</f>
        <v>#REF!</v>
      </c>
    </row>
    <row r="1194" spans="1:8">
      <c r="A1194" s="423" t="str">
        <f t="shared" si="66"/>
        <v>"ЕМКА" АД</v>
      </c>
      <c r="B1194" s="423" t="str">
        <f t="shared" si="67"/>
        <v>107001173</v>
      </c>
      <c r="C1194" s="427">
        <f t="shared" si="68"/>
        <v>46022</v>
      </c>
      <c r="D1194" s="423" t="s">
        <v>760</v>
      </c>
      <c r="E1194" s="423">
        <v>4</v>
      </c>
      <c r="F1194" s="423" t="s">
        <v>759</v>
      </c>
      <c r="G1194" s="423" t="s">
        <v>898</v>
      </c>
      <c r="H1194" s="428" t="e">
        <f>#REF!</f>
        <v>#REF!</v>
      </c>
    </row>
    <row r="1195" spans="1:8">
      <c r="A1195" s="423" t="str">
        <f t="shared" si="66"/>
        <v>"ЕМКА" АД</v>
      </c>
      <c r="B1195" s="423" t="str">
        <f t="shared" si="67"/>
        <v>107001173</v>
      </c>
      <c r="C1195" s="427">
        <f t="shared" si="68"/>
        <v>46022</v>
      </c>
      <c r="D1195" s="423" t="s">
        <v>762</v>
      </c>
      <c r="E1195" s="423">
        <v>4</v>
      </c>
      <c r="F1195" s="423" t="s">
        <v>761</v>
      </c>
      <c r="G1195" s="423" t="s">
        <v>898</v>
      </c>
      <c r="H1195" s="428" t="e">
        <f>#REF!</f>
        <v>#REF!</v>
      </c>
    </row>
    <row r="1196" spans="1:8" s="250" customFormat="1">
      <c r="A1196" s="424"/>
      <c r="B1196" s="424"/>
      <c r="C1196" s="425"/>
      <c r="D1196" s="424"/>
      <c r="E1196" s="424"/>
      <c r="F1196" s="426" t="s">
        <v>899</v>
      </c>
      <c r="G1196" s="424"/>
      <c r="H1196" s="424"/>
    </row>
    <row r="1197" spans="1:8">
      <c r="A1197" s="423" t="str">
        <f t="shared" ref="A1197:A1228" si="69">pdeName</f>
        <v>"ЕМКА" АД</v>
      </c>
      <c r="B1197" s="423" t="str">
        <f t="shared" ref="B1197:B1228" si="70">pdeBulstat</f>
        <v>107001173</v>
      </c>
      <c r="C1197" s="427">
        <f t="shared" ref="C1197:C1228" si="71">endDate</f>
        <v>46022</v>
      </c>
      <c r="D1197" s="423" t="s">
        <v>765</v>
      </c>
      <c r="E1197" s="423">
        <v>1</v>
      </c>
      <c r="F1197" s="423" t="s">
        <v>764</v>
      </c>
      <c r="G1197" s="423"/>
      <c r="H1197" s="428" t="e">
        <f>#REF!</f>
        <v>#REF!</v>
      </c>
    </row>
    <row r="1198" spans="1:8">
      <c r="A1198" s="423" t="str">
        <f t="shared" si="69"/>
        <v>"ЕМКА" АД</v>
      </c>
      <c r="B1198" s="423" t="str">
        <f t="shared" si="70"/>
        <v>107001173</v>
      </c>
      <c r="C1198" s="427">
        <f t="shared" si="71"/>
        <v>46022</v>
      </c>
      <c r="D1198" s="423" t="s">
        <v>767</v>
      </c>
      <c r="E1198" s="423">
        <v>1</v>
      </c>
      <c r="F1198" s="423" t="s">
        <v>766</v>
      </c>
      <c r="G1198" s="423"/>
      <c r="H1198" s="428" t="e">
        <f>#REF!</f>
        <v>#REF!</v>
      </c>
    </row>
    <row r="1199" spans="1:8">
      <c r="A1199" s="423" t="str">
        <f t="shared" si="69"/>
        <v>"ЕМКА" АД</v>
      </c>
      <c r="B1199" s="423" t="str">
        <f t="shared" si="70"/>
        <v>107001173</v>
      </c>
      <c r="C1199" s="427">
        <f t="shared" si="71"/>
        <v>46022</v>
      </c>
      <c r="D1199" s="423" t="s">
        <v>768</v>
      </c>
      <c r="E1199" s="423">
        <v>1</v>
      </c>
      <c r="F1199" s="423" t="s">
        <v>612</v>
      </c>
      <c r="G1199" s="423"/>
      <c r="H1199" s="428" t="e">
        <f>#REF!</f>
        <v>#REF!</v>
      </c>
    </row>
    <row r="1200" spans="1:8">
      <c r="A1200" s="423" t="str">
        <f t="shared" si="69"/>
        <v>"ЕМКА" АД</v>
      </c>
      <c r="B1200" s="423" t="str">
        <f t="shared" si="70"/>
        <v>107001173</v>
      </c>
      <c r="C1200" s="427">
        <f t="shared" si="71"/>
        <v>46022</v>
      </c>
      <c r="D1200" s="423" t="s">
        <v>770</v>
      </c>
      <c r="E1200" s="423">
        <v>1</v>
      </c>
      <c r="F1200" s="423" t="s">
        <v>769</v>
      </c>
      <c r="G1200" s="423"/>
      <c r="H1200" s="428" t="e">
        <f>#REF!</f>
        <v>#REF!</v>
      </c>
    </row>
    <row r="1201" spans="1:8">
      <c r="A1201" s="423" t="str">
        <f t="shared" si="69"/>
        <v>"ЕМКА" АД</v>
      </c>
      <c r="B1201" s="423" t="str">
        <f t="shared" si="70"/>
        <v>107001173</v>
      </c>
      <c r="C1201" s="427">
        <f t="shared" si="71"/>
        <v>46022</v>
      </c>
      <c r="D1201" s="423" t="s">
        <v>771</v>
      </c>
      <c r="E1201" s="423">
        <v>1</v>
      </c>
      <c r="F1201" s="423" t="s">
        <v>95</v>
      </c>
      <c r="G1201" s="423"/>
      <c r="H1201" s="428" t="e">
        <f>#REF!</f>
        <v>#REF!</v>
      </c>
    </row>
    <row r="1202" spans="1:8">
      <c r="A1202" s="423" t="str">
        <f t="shared" si="69"/>
        <v>"ЕМКА" АД</v>
      </c>
      <c r="B1202" s="423" t="str">
        <f t="shared" si="70"/>
        <v>107001173</v>
      </c>
      <c r="C1202" s="427">
        <f t="shared" si="71"/>
        <v>46022</v>
      </c>
      <c r="D1202" s="423" t="s">
        <v>772</v>
      </c>
      <c r="E1202" s="423">
        <v>1</v>
      </c>
      <c r="F1202" s="423" t="s">
        <v>763</v>
      </c>
      <c r="G1202" s="423"/>
      <c r="H1202" s="428" t="e">
        <f>#REF!</f>
        <v>#REF!</v>
      </c>
    </row>
    <row r="1203" spans="1:8">
      <c r="A1203" s="423" t="str">
        <f t="shared" si="69"/>
        <v>"ЕМКА" АД</v>
      </c>
      <c r="B1203" s="423" t="str">
        <f t="shared" si="70"/>
        <v>107001173</v>
      </c>
      <c r="C1203" s="427">
        <f t="shared" si="71"/>
        <v>46022</v>
      </c>
      <c r="D1203" s="423" t="s">
        <v>774</v>
      </c>
      <c r="E1203" s="423">
        <v>1</v>
      </c>
      <c r="F1203" s="423" t="s">
        <v>764</v>
      </c>
      <c r="G1203" s="423"/>
      <c r="H1203" s="428" t="e">
        <f>#REF!</f>
        <v>#REF!</v>
      </c>
    </row>
    <row r="1204" spans="1:8">
      <c r="A1204" s="423" t="str">
        <f t="shared" si="69"/>
        <v>"ЕМКА" АД</v>
      </c>
      <c r="B1204" s="423" t="str">
        <f t="shared" si="70"/>
        <v>107001173</v>
      </c>
      <c r="C1204" s="427">
        <f t="shared" si="71"/>
        <v>46022</v>
      </c>
      <c r="D1204" s="423" t="s">
        <v>776</v>
      </c>
      <c r="E1204" s="423">
        <v>1</v>
      </c>
      <c r="F1204" s="423" t="s">
        <v>775</v>
      </c>
      <c r="G1204" s="423"/>
      <c r="H1204" s="428" t="e">
        <f>#REF!</f>
        <v>#REF!</v>
      </c>
    </row>
    <row r="1205" spans="1:8">
      <c r="A1205" s="423" t="str">
        <f t="shared" si="69"/>
        <v>"ЕМКА" АД</v>
      </c>
      <c r="B1205" s="423" t="str">
        <f t="shared" si="70"/>
        <v>107001173</v>
      </c>
      <c r="C1205" s="427">
        <f t="shared" si="71"/>
        <v>46022</v>
      </c>
      <c r="D1205" s="423" t="s">
        <v>778</v>
      </c>
      <c r="E1205" s="423">
        <v>1</v>
      </c>
      <c r="F1205" s="423" t="s">
        <v>777</v>
      </c>
      <c r="G1205" s="423"/>
      <c r="H1205" s="428" t="e">
        <f>#REF!</f>
        <v>#REF!</v>
      </c>
    </row>
    <row r="1206" spans="1:8">
      <c r="A1206" s="423" t="str">
        <f t="shared" si="69"/>
        <v>"ЕМКА" АД</v>
      </c>
      <c r="B1206" s="423" t="str">
        <f t="shared" si="70"/>
        <v>107001173</v>
      </c>
      <c r="C1206" s="427">
        <f t="shared" si="71"/>
        <v>46022</v>
      </c>
      <c r="D1206" s="423" t="s">
        <v>780</v>
      </c>
      <c r="E1206" s="423">
        <v>1</v>
      </c>
      <c r="F1206" s="423" t="s">
        <v>779</v>
      </c>
      <c r="G1206" s="423"/>
      <c r="H1206" s="428" t="e">
        <f>#REF!</f>
        <v>#REF!</v>
      </c>
    </row>
    <row r="1207" spans="1:8">
      <c r="A1207" s="423" t="str">
        <f t="shared" si="69"/>
        <v>"ЕМКА" АД</v>
      </c>
      <c r="B1207" s="423" t="str">
        <f t="shared" si="70"/>
        <v>107001173</v>
      </c>
      <c r="C1207" s="427">
        <f t="shared" si="71"/>
        <v>46022</v>
      </c>
      <c r="D1207" s="423" t="s">
        <v>782</v>
      </c>
      <c r="E1207" s="423">
        <v>1</v>
      </c>
      <c r="F1207" s="423" t="s">
        <v>781</v>
      </c>
      <c r="G1207" s="423"/>
      <c r="H1207" s="428" t="e">
        <f>#REF!</f>
        <v>#REF!</v>
      </c>
    </row>
    <row r="1208" spans="1:8">
      <c r="A1208" s="423" t="str">
        <f t="shared" si="69"/>
        <v>"ЕМКА" АД</v>
      </c>
      <c r="B1208" s="423" t="str">
        <f t="shared" si="70"/>
        <v>107001173</v>
      </c>
      <c r="C1208" s="427">
        <f t="shared" si="71"/>
        <v>46022</v>
      </c>
      <c r="D1208" s="423" t="s">
        <v>784</v>
      </c>
      <c r="E1208" s="423">
        <v>1</v>
      </c>
      <c r="F1208" s="423" t="s">
        <v>783</v>
      </c>
      <c r="G1208" s="423"/>
      <c r="H1208" s="428" t="e">
        <f>#REF!</f>
        <v>#REF!</v>
      </c>
    </row>
    <row r="1209" spans="1:8">
      <c r="A1209" s="423" t="str">
        <f t="shared" si="69"/>
        <v>"ЕМКА" АД</v>
      </c>
      <c r="B1209" s="423" t="str">
        <f t="shared" si="70"/>
        <v>107001173</v>
      </c>
      <c r="C1209" s="427">
        <f t="shared" si="71"/>
        <v>46022</v>
      </c>
      <c r="D1209" s="423" t="s">
        <v>786</v>
      </c>
      <c r="E1209" s="423">
        <v>1</v>
      </c>
      <c r="F1209" s="423" t="s">
        <v>785</v>
      </c>
      <c r="G1209" s="423"/>
      <c r="H1209" s="428" t="e">
        <f>#REF!</f>
        <v>#REF!</v>
      </c>
    </row>
    <row r="1210" spans="1:8">
      <c r="A1210" s="423" t="str">
        <f t="shared" si="69"/>
        <v>"ЕМКА" АД</v>
      </c>
      <c r="B1210" s="423" t="str">
        <f t="shared" si="70"/>
        <v>107001173</v>
      </c>
      <c r="C1210" s="427">
        <f t="shared" si="71"/>
        <v>46022</v>
      </c>
      <c r="D1210" s="423" t="s">
        <v>787</v>
      </c>
      <c r="E1210" s="423">
        <v>1</v>
      </c>
      <c r="F1210" s="423" t="s">
        <v>773</v>
      </c>
      <c r="G1210" s="423"/>
      <c r="H1210" s="428" t="e">
        <f>#REF!</f>
        <v>#REF!</v>
      </c>
    </row>
    <row r="1211" spans="1:8">
      <c r="A1211" s="423" t="str">
        <f t="shared" si="69"/>
        <v>"ЕМКА" АД</v>
      </c>
      <c r="B1211" s="423" t="str">
        <f t="shared" si="70"/>
        <v>107001173</v>
      </c>
      <c r="C1211" s="427">
        <f t="shared" si="71"/>
        <v>46022</v>
      </c>
      <c r="D1211" s="423" t="s">
        <v>765</v>
      </c>
      <c r="E1211" s="423">
        <v>2</v>
      </c>
      <c r="F1211" s="423" t="s">
        <v>764</v>
      </c>
      <c r="G1211" s="423"/>
      <c r="H1211" s="428" t="e">
        <f>#REF!</f>
        <v>#REF!</v>
      </c>
    </row>
    <row r="1212" spans="1:8">
      <c r="A1212" s="423" t="str">
        <f t="shared" si="69"/>
        <v>"ЕМКА" АД</v>
      </c>
      <c r="B1212" s="423" t="str">
        <f t="shared" si="70"/>
        <v>107001173</v>
      </c>
      <c r="C1212" s="427">
        <f t="shared" si="71"/>
        <v>46022</v>
      </c>
      <c r="D1212" s="423" t="s">
        <v>767</v>
      </c>
      <c r="E1212" s="423">
        <v>2</v>
      </c>
      <c r="F1212" s="423" t="s">
        <v>766</v>
      </c>
      <c r="G1212" s="423"/>
      <c r="H1212" s="428" t="e">
        <f>#REF!</f>
        <v>#REF!</v>
      </c>
    </row>
    <row r="1213" spans="1:8">
      <c r="A1213" s="423" t="str">
        <f t="shared" si="69"/>
        <v>"ЕМКА" АД</v>
      </c>
      <c r="B1213" s="423" t="str">
        <f t="shared" si="70"/>
        <v>107001173</v>
      </c>
      <c r="C1213" s="427">
        <f t="shared" si="71"/>
        <v>46022</v>
      </c>
      <c r="D1213" s="423" t="s">
        <v>768</v>
      </c>
      <c r="E1213" s="423">
        <v>2</v>
      </c>
      <c r="F1213" s="423" t="s">
        <v>612</v>
      </c>
      <c r="G1213" s="423"/>
      <c r="H1213" s="428" t="e">
        <f>#REF!</f>
        <v>#REF!</v>
      </c>
    </row>
    <row r="1214" spans="1:8">
      <c r="A1214" s="423" t="str">
        <f t="shared" si="69"/>
        <v>"ЕМКА" АД</v>
      </c>
      <c r="B1214" s="423" t="str">
        <f t="shared" si="70"/>
        <v>107001173</v>
      </c>
      <c r="C1214" s="427">
        <f t="shared" si="71"/>
        <v>46022</v>
      </c>
      <c r="D1214" s="423" t="s">
        <v>770</v>
      </c>
      <c r="E1214" s="423">
        <v>2</v>
      </c>
      <c r="F1214" s="423" t="s">
        <v>769</v>
      </c>
      <c r="G1214" s="423"/>
      <c r="H1214" s="428" t="e">
        <f>#REF!</f>
        <v>#REF!</v>
      </c>
    </row>
    <row r="1215" spans="1:8">
      <c r="A1215" s="423" t="str">
        <f t="shared" si="69"/>
        <v>"ЕМКА" АД</v>
      </c>
      <c r="B1215" s="423" t="str">
        <f t="shared" si="70"/>
        <v>107001173</v>
      </c>
      <c r="C1215" s="427">
        <f t="shared" si="71"/>
        <v>46022</v>
      </c>
      <c r="D1215" s="423" t="s">
        <v>771</v>
      </c>
      <c r="E1215" s="423">
        <v>2</v>
      </c>
      <c r="F1215" s="423" t="s">
        <v>95</v>
      </c>
      <c r="G1215" s="423"/>
      <c r="H1215" s="428" t="e">
        <f>#REF!</f>
        <v>#REF!</v>
      </c>
    </row>
    <row r="1216" spans="1:8">
      <c r="A1216" s="423" t="str">
        <f t="shared" si="69"/>
        <v>"ЕМКА" АД</v>
      </c>
      <c r="B1216" s="423" t="str">
        <f t="shared" si="70"/>
        <v>107001173</v>
      </c>
      <c r="C1216" s="427">
        <f t="shared" si="71"/>
        <v>46022</v>
      </c>
      <c r="D1216" s="423" t="s">
        <v>772</v>
      </c>
      <c r="E1216" s="423">
        <v>2</v>
      </c>
      <c r="F1216" s="423" t="s">
        <v>763</v>
      </c>
      <c r="G1216" s="423"/>
      <c r="H1216" s="428" t="e">
        <f>#REF!</f>
        <v>#REF!</v>
      </c>
    </row>
    <row r="1217" spans="1:8">
      <c r="A1217" s="423" t="str">
        <f t="shared" si="69"/>
        <v>"ЕМКА" АД</v>
      </c>
      <c r="B1217" s="423" t="str">
        <f t="shared" si="70"/>
        <v>107001173</v>
      </c>
      <c r="C1217" s="427">
        <f t="shared" si="71"/>
        <v>46022</v>
      </c>
      <c r="D1217" s="423" t="s">
        <v>774</v>
      </c>
      <c r="E1217" s="423">
        <v>2</v>
      </c>
      <c r="F1217" s="423" t="s">
        <v>764</v>
      </c>
      <c r="G1217" s="423"/>
      <c r="H1217" s="428" t="e">
        <f>#REF!</f>
        <v>#REF!</v>
      </c>
    </row>
    <row r="1218" spans="1:8">
      <c r="A1218" s="423" t="str">
        <f t="shared" si="69"/>
        <v>"ЕМКА" АД</v>
      </c>
      <c r="B1218" s="423" t="str">
        <f t="shared" si="70"/>
        <v>107001173</v>
      </c>
      <c r="C1218" s="427">
        <f t="shared" si="71"/>
        <v>46022</v>
      </c>
      <c r="D1218" s="423" t="s">
        <v>776</v>
      </c>
      <c r="E1218" s="423">
        <v>2</v>
      </c>
      <c r="F1218" s="423" t="s">
        <v>775</v>
      </c>
      <c r="G1218" s="423"/>
      <c r="H1218" s="428" t="e">
        <f>#REF!</f>
        <v>#REF!</v>
      </c>
    </row>
    <row r="1219" spans="1:8">
      <c r="A1219" s="423" t="str">
        <f t="shared" si="69"/>
        <v>"ЕМКА" АД</v>
      </c>
      <c r="B1219" s="423" t="str">
        <f t="shared" si="70"/>
        <v>107001173</v>
      </c>
      <c r="C1219" s="427">
        <f t="shared" si="71"/>
        <v>46022</v>
      </c>
      <c r="D1219" s="423" t="s">
        <v>778</v>
      </c>
      <c r="E1219" s="423">
        <v>2</v>
      </c>
      <c r="F1219" s="423" t="s">
        <v>777</v>
      </c>
      <c r="G1219" s="423"/>
      <c r="H1219" s="428" t="e">
        <f>#REF!</f>
        <v>#REF!</v>
      </c>
    </row>
    <row r="1220" spans="1:8">
      <c r="A1220" s="423" t="str">
        <f t="shared" si="69"/>
        <v>"ЕМКА" АД</v>
      </c>
      <c r="B1220" s="423" t="str">
        <f t="shared" si="70"/>
        <v>107001173</v>
      </c>
      <c r="C1220" s="427">
        <f t="shared" si="71"/>
        <v>46022</v>
      </c>
      <c r="D1220" s="423" t="s">
        <v>780</v>
      </c>
      <c r="E1220" s="423">
        <v>2</v>
      </c>
      <c r="F1220" s="423" t="s">
        <v>779</v>
      </c>
      <c r="G1220" s="423"/>
      <c r="H1220" s="428" t="e">
        <f>#REF!</f>
        <v>#REF!</v>
      </c>
    </row>
    <row r="1221" spans="1:8">
      <c r="A1221" s="423" t="str">
        <f t="shared" si="69"/>
        <v>"ЕМКА" АД</v>
      </c>
      <c r="B1221" s="423" t="str">
        <f t="shared" si="70"/>
        <v>107001173</v>
      </c>
      <c r="C1221" s="427">
        <f t="shared" si="71"/>
        <v>46022</v>
      </c>
      <c r="D1221" s="423" t="s">
        <v>782</v>
      </c>
      <c r="E1221" s="423">
        <v>2</v>
      </c>
      <c r="F1221" s="423" t="s">
        <v>781</v>
      </c>
      <c r="G1221" s="423"/>
      <c r="H1221" s="428" t="e">
        <f>#REF!</f>
        <v>#REF!</v>
      </c>
    </row>
    <row r="1222" spans="1:8">
      <c r="A1222" s="423" t="str">
        <f t="shared" si="69"/>
        <v>"ЕМКА" АД</v>
      </c>
      <c r="B1222" s="423" t="str">
        <f t="shared" si="70"/>
        <v>107001173</v>
      </c>
      <c r="C1222" s="427">
        <f t="shared" si="71"/>
        <v>46022</v>
      </c>
      <c r="D1222" s="423" t="s">
        <v>784</v>
      </c>
      <c r="E1222" s="423">
        <v>2</v>
      </c>
      <c r="F1222" s="423" t="s">
        <v>783</v>
      </c>
      <c r="G1222" s="423"/>
      <c r="H1222" s="428" t="e">
        <f>#REF!</f>
        <v>#REF!</v>
      </c>
    </row>
    <row r="1223" spans="1:8">
      <c r="A1223" s="423" t="str">
        <f t="shared" si="69"/>
        <v>"ЕМКА" АД</v>
      </c>
      <c r="B1223" s="423" t="str">
        <f t="shared" si="70"/>
        <v>107001173</v>
      </c>
      <c r="C1223" s="427">
        <f t="shared" si="71"/>
        <v>46022</v>
      </c>
      <c r="D1223" s="423" t="s">
        <v>786</v>
      </c>
      <c r="E1223" s="423">
        <v>2</v>
      </c>
      <c r="F1223" s="423" t="s">
        <v>785</v>
      </c>
      <c r="G1223" s="423"/>
      <c r="H1223" s="428" t="e">
        <f>#REF!</f>
        <v>#REF!</v>
      </c>
    </row>
    <row r="1224" spans="1:8">
      <c r="A1224" s="423" t="str">
        <f t="shared" si="69"/>
        <v>"ЕМКА" АД</v>
      </c>
      <c r="B1224" s="423" t="str">
        <f t="shared" si="70"/>
        <v>107001173</v>
      </c>
      <c r="C1224" s="427">
        <f t="shared" si="71"/>
        <v>46022</v>
      </c>
      <c r="D1224" s="423" t="s">
        <v>787</v>
      </c>
      <c r="E1224" s="423">
        <v>2</v>
      </c>
      <c r="F1224" s="423" t="s">
        <v>773</v>
      </c>
      <c r="G1224" s="423"/>
      <c r="H1224" s="428" t="e">
        <f>#REF!</f>
        <v>#REF!</v>
      </c>
    </row>
    <row r="1225" spans="1:8">
      <c r="A1225" s="423" t="str">
        <f t="shared" si="69"/>
        <v>"ЕМКА" АД</v>
      </c>
      <c r="B1225" s="423" t="str">
        <f t="shared" si="70"/>
        <v>107001173</v>
      </c>
      <c r="C1225" s="427">
        <f t="shared" si="71"/>
        <v>46022</v>
      </c>
      <c r="D1225" s="423" t="s">
        <v>765</v>
      </c>
      <c r="E1225" s="423">
        <v>3</v>
      </c>
      <c r="F1225" s="423" t="s">
        <v>764</v>
      </c>
      <c r="G1225" s="423"/>
      <c r="H1225" s="428" t="e">
        <f>#REF!</f>
        <v>#REF!</v>
      </c>
    </row>
    <row r="1226" spans="1:8">
      <c r="A1226" s="423" t="str">
        <f t="shared" si="69"/>
        <v>"ЕМКА" АД</v>
      </c>
      <c r="B1226" s="423" t="str">
        <f t="shared" si="70"/>
        <v>107001173</v>
      </c>
      <c r="C1226" s="427">
        <f t="shared" si="71"/>
        <v>46022</v>
      </c>
      <c r="D1226" s="423" t="s">
        <v>767</v>
      </c>
      <c r="E1226" s="423">
        <v>3</v>
      </c>
      <c r="F1226" s="423" t="s">
        <v>766</v>
      </c>
      <c r="G1226" s="423"/>
      <c r="H1226" s="428" t="e">
        <f>#REF!</f>
        <v>#REF!</v>
      </c>
    </row>
    <row r="1227" spans="1:8">
      <c r="A1227" s="423" t="str">
        <f t="shared" si="69"/>
        <v>"ЕМКА" АД</v>
      </c>
      <c r="B1227" s="423" t="str">
        <f t="shared" si="70"/>
        <v>107001173</v>
      </c>
      <c r="C1227" s="427">
        <f t="shared" si="71"/>
        <v>46022</v>
      </c>
      <c r="D1227" s="423" t="s">
        <v>768</v>
      </c>
      <c r="E1227" s="423">
        <v>3</v>
      </c>
      <c r="F1227" s="423" t="s">
        <v>612</v>
      </c>
      <c r="G1227" s="423"/>
      <c r="H1227" s="428" t="e">
        <f>#REF!</f>
        <v>#REF!</v>
      </c>
    </row>
    <row r="1228" spans="1:8">
      <c r="A1228" s="423" t="str">
        <f t="shared" si="69"/>
        <v>"ЕМКА" АД</v>
      </c>
      <c r="B1228" s="423" t="str">
        <f t="shared" si="70"/>
        <v>107001173</v>
      </c>
      <c r="C1228" s="427">
        <f t="shared" si="71"/>
        <v>46022</v>
      </c>
      <c r="D1228" s="423" t="s">
        <v>770</v>
      </c>
      <c r="E1228" s="423">
        <v>3</v>
      </c>
      <c r="F1228" s="423" t="s">
        <v>769</v>
      </c>
      <c r="G1228" s="423"/>
      <c r="H1228" s="428" t="e">
        <f>#REF!</f>
        <v>#REF!</v>
      </c>
    </row>
    <row r="1229" spans="1:8">
      <c r="A1229" s="423" t="str">
        <f t="shared" ref="A1229:A1260" si="72">pdeName</f>
        <v>"ЕМКА" АД</v>
      </c>
      <c r="B1229" s="423" t="str">
        <f t="shared" ref="B1229:B1260" si="73">pdeBulstat</f>
        <v>107001173</v>
      </c>
      <c r="C1229" s="427">
        <f t="shared" ref="C1229:C1260" si="74">endDate</f>
        <v>46022</v>
      </c>
      <c r="D1229" s="423" t="s">
        <v>771</v>
      </c>
      <c r="E1229" s="423">
        <v>3</v>
      </c>
      <c r="F1229" s="423" t="s">
        <v>95</v>
      </c>
      <c r="G1229" s="423"/>
      <c r="H1229" s="428" t="e">
        <f>#REF!</f>
        <v>#REF!</v>
      </c>
    </row>
    <row r="1230" spans="1:8">
      <c r="A1230" s="423" t="str">
        <f t="shared" si="72"/>
        <v>"ЕМКА" АД</v>
      </c>
      <c r="B1230" s="423" t="str">
        <f t="shared" si="73"/>
        <v>107001173</v>
      </c>
      <c r="C1230" s="427">
        <f t="shared" si="74"/>
        <v>46022</v>
      </c>
      <c r="D1230" s="423" t="s">
        <v>772</v>
      </c>
      <c r="E1230" s="423">
        <v>3</v>
      </c>
      <c r="F1230" s="423" t="s">
        <v>763</v>
      </c>
      <c r="G1230" s="423"/>
      <c r="H1230" s="428" t="e">
        <f>#REF!</f>
        <v>#REF!</v>
      </c>
    </row>
    <row r="1231" spans="1:8">
      <c r="A1231" s="423" t="str">
        <f t="shared" si="72"/>
        <v>"ЕМКА" АД</v>
      </c>
      <c r="B1231" s="423" t="str">
        <f t="shared" si="73"/>
        <v>107001173</v>
      </c>
      <c r="C1231" s="427">
        <f t="shared" si="74"/>
        <v>46022</v>
      </c>
      <c r="D1231" s="423" t="s">
        <v>774</v>
      </c>
      <c r="E1231" s="423">
        <v>3</v>
      </c>
      <c r="F1231" s="423" t="s">
        <v>764</v>
      </c>
      <c r="G1231" s="423"/>
      <c r="H1231" s="428" t="e">
        <f>#REF!</f>
        <v>#REF!</v>
      </c>
    </row>
    <row r="1232" spans="1:8">
      <c r="A1232" s="423" t="str">
        <f t="shared" si="72"/>
        <v>"ЕМКА" АД</v>
      </c>
      <c r="B1232" s="423" t="str">
        <f t="shared" si="73"/>
        <v>107001173</v>
      </c>
      <c r="C1232" s="427">
        <f t="shared" si="74"/>
        <v>46022</v>
      </c>
      <c r="D1232" s="423" t="s">
        <v>776</v>
      </c>
      <c r="E1232" s="423">
        <v>3</v>
      </c>
      <c r="F1232" s="423" t="s">
        <v>775</v>
      </c>
      <c r="G1232" s="423"/>
      <c r="H1232" s="428" t="e">
        <f>#REF!</f>
        <v>#REF!</v>
      </c>
    </row>
    <row r="1233" spans="1:8">
      <c r="A1233" s="423" t="str">
        <f t="shared" si="72"/>
        <v>"ЕМКА" АД</v>
      </c>
      <c r="B1233" s="423" t="str">
        <f t="shared" si="73"/>
        <v>107001173</v>
      </c>
      <c r="C1233" s="427">
        <f t="shared" si="74"/>
        <v>46022</v>
      </c>
      <c r="D1233" s="423" t="s">
        <v>778</v>
      </c>
      <c r="E1233" s="423">
        <v>3</v>
      </c>
      <c r="F1233" s="423" t="s">
        <v>777</v>
      </c>
      <c r="G1233" s="423"/>
      <c r="H1233" s="428" t="e">
        <f>#REF!</f>
        <v>#REF!</v>
      </c>
    </row>
    <row r="1234" spans="1:8">
      <c r="A1234" s="423" t="str">
        <f t="shared" si="72"/>
        <v>"ЕМКА" АД</v>
      </c>
      <c r="B1234" s="423" t="str">
        <f t="shared" si="73"/>
        <v>107001173</v>
      </c>
      <c r="C1234" s="427">
        <f t="shared" si="74"/>
        <v>46022</v>
      </c>
      <c r="D1234" s="423" t="s">
        <v>780</v>
      </c>
      <c r="E1234" s="423">
        <v>3</v>
      </c>
      <c r="F1234" s="423" t="s">
        <v>779</v>
      </c>
      <c r="G1234" s="423"/>
      <c r="H1234" s="428" t="e">
        <f>#REF!</f>
        <v>#REF!</v>
      </c>
    </row>
    <row r="1235" spans="1:8">
      <c r="A1235" s="423" t="str">
        <f t="shared" si="72"/>
        <v>"ЕМКА" АД</v>
      </c>
      <c r="B1235" s="423" t="str">
        <f t="shared" si="73"/>
        <v>107001173</v>
      </c>
      <c r="C1235" s="427">
        <f t="shared" si="74"/>
        <v>46022</v>
      </c>
      <c r="D1235" s="423" t="s">
        <v>782</v>
      </c>
      <c r="E1235" s="423">
        <v>3</v>
      </c>
      <c r="F1235" s="423" t="s">
        <v>781</v>
      </c>
      <c r="G1235" s="423"/>
      <c r="H1235" s="428" t="e">
        <f>#REF!</f>
        <v>#REF!</v>
      </c>
    </row>
    <row r="1236" spans="1:8">
      <c r="A1236" s="423" t="str">
        <f t="shared" si="72"/>
        <v>"ЕМКА" АД</v>
      </c>
      <c r="B1236" s="423" t="str">
        <f t="shared" si="73"/>
        <v>107001173</v>
      </c>
      <c r="C1236" s="427">
        <f t="shared" si="74"/>
        <v>46022</v>
      </c>
      <c r="D1236" s="423" t="s">
        <v>784</v>
      </c>
      <c r="E1236" s="423">
        <v>3</v>
      </c>
      <c r="F1236" s="423" t="s">
        <v>783</v>
      </c>
      <c r="G1236" s="423"/>
      <c r="H1236" s="428" t="e">
        <f>#REF!</f>
        <v>#REF!</v>
      </c>
    </row>
    <row r="1237" spans="1:8">
      <c r="A1237" s="423" t="str">
        <f t="shared" si="72"/>
        <v>"ЕМКА" АД</v>
      </c>
      <c r="B1237" s="423" t="str">
        <f t="shared" si="73"/>
        <v>107001173</v>
      </c>
      <c r="C1237" s="427">
        <f t="shared" si="74"/>
        <v>46022</v>
      </c>
      <c r="D1237" s="423" t="s">
        <v>786</v>
      </c>
      <c r="E1237" s="423">
        <v>3</v>
      </c>
      <c r="F1237" s="423" t="s">
        <v>785</v>
      </c>
      <c r="G1237" s="423"/>
      <c r="H1237" s="428" t="e">
        <f>#REF!</f>
        <v>#REF!</v>
      </c>
    </row>
    <row r="1238" spans="1:8">
      <c r="A1238" s="423" t="str">
        <f t="shared" si="72"/>
        <v>"ЕМКА" АД</v>
      </c>
      <c r="B1238" s="423" t="str">
        <f t="shared" si="73"/>
        <v>107001173</v>
      </c>
      <c r="C1238" s="427">
        <f t="shared" si="74"/>
        <v>46022</v>
      </c>
      <c r="D1238" s="423" t="s">
        <v>787</v>
      </c>
      <c r="E1238" s="423">
        <v>3</v>
      </c>
      <c r="F1238" s="423" t="s">
        <v>773</v>
      </c>
      <c r="G1238" s="423"/>
      <c r="H1238" s="428" t="e">
        <f>#REF!</f>
        <v>#REF!</v>
      </c>
    </row>
    <row r="1239" spans="1:8">
      <c r="A1239" s="423" t="str">
        <f t="shared" si="72"/>
        <v>"ЕМКА" АД</v>
      </c>
      <c r="B1239" s="423" t="str">
        <f t="shared" si="73"/>
        <v>107001173</v>
      </c>
      <c r="C1239" s="427">
        <f t="shared" si="74"/>
        <v>46022</v>
      </c>
      <c r="D1239" s="423" t="s">
        <v>765</v>
      </c>
      <c r="E1239" s="423">
        <v>4</v>
      </c>
      <c r="F1239" s="423" t="s">
        <v>764</v>
      </c>
      <c r="G1239" s="423"/>
      <c r="H1239" s="428" t="e">
        <f>#REF!</f>
        <v>#REF!</v>
      </c>
    </row>
    <row r="1240" spans="1:8">
      <c r="A1240" s="423" t="str">
        <f t="shared" si="72"/>
        <v>"ЕМКА" АД</v>
      </c>
      <c r="B1240" s="423" t="str">
        <f t="shared" si="73"/>
        <v>107001173</v>
      </c>
      <c r="C1240" s="427">
        <f t="shared" si="74"/>
        <v>46022</v>
      </c>
      <c r="D1240" s="423" t="s">
        <v>767</v>
      </c>
      <c r="E1240" s="423">
        <v>4</v>
      </c>
      <c r="F1240" s="423" t="s">
        <v>766</v>
      </c>
      <c r="G1240" s="423"/>
      <c r="H1240" s="428" t="e">
        <f>#REF!</f>
        <v>#REF!</v>
      </c>
    </row>
    <row r="1241" spans="1:8">
      <c r="A1241" s="423" t="str">
        <f t="shared" si="72"/>
        <v>"ЕМКА" АД</v>
      </c>
      <c r="B1241" s="423" t="str">
        <f t="shared" si="73"/>
        <v>107001173</v>
      </c>
      <c r="C1241" s="427">
        <f t="shared" si="74"/>
        <v>46022</v>
      </c>
      <c r="D1241" s="423" t="s">
        <v>768</v>
      </c>
      <c r="E1241" s="423">
        <v>4</v>
      </c>
      <c r="F1241" s="423" t="s">
        <v>612</v>
      </c>
      <c r="G1241" s="423"/>
      <c r="H1241" s="428" t="e">
        <f>#REF!</f>
        <v>#REF!</v>
      </c>
    </row>
    <row r="1242" spans="1:8">
      <c r="A1242" s="423" t="str">
        <f t="shared" si="72"/>
        <v>"ЕМКА" АД</v>
      </c>
      <c r="B1242" s="423" t="str">
        <f t="shared" si="73"/>
        <v>107001173</v>
      </c>
      <c r="C1242" s="427">
        <f t="shared" si="74"/>
        <v>46022</v>
      </c>
      <c r="D1242" s="423" t="s">
        <v>770</v>
      </c>
      <c r="E1242" s="423">
        <v>4</v>
      </c>
      <c r="F1242" s="423" t="s">
        <v>769</v>
      </c>
      <c r="G1242" s="423"/>
      <c r="H1242" s="428" t="e">
        <f>#REF!</f>
        <v>#REF!</v>
      </c>
    </row>
    <row r="1243" spans="1:8">
      <c r="A1243" s="423" t="str">
        <f t="shared" si="72"/>
        <v>"ЕМКА" АД</v>
      </c>
      <c r="B1243" s="423" t="str">
        <f t="shared" si="73"/>
        <v>107001173</v>
      </c>
      <c r="C1243" s="427">
        <f t="shared" si="74"/>
        <v>46022</v>
      </c>
      <c r="D1243" s="423" t="s">
        <v>771</v>
      </c>
      <c r="E1243" s="423">
        <v>4</v>
      </c>
      <c r="F1243" s="423" t="s">
        <v>95</v>
      </c>
      <c r="G1243" s="423"/>
      <c r="H1243" s="428" t="e">
        <f>#REF!</f>
        <v>#REF!</v>
      </c>
    </row>
    <row r="1244" spans="1:8">
      <c r="A1244" s="423" t="str">
        <f t="shared" si="72"/>
        <v>"ЕМКА" АД</v>
      </c>
      <c r="B1244" s="423" t="str">
        <f t="shared" si="73"/>
        <v>107001173</v>
      </c>
      <c r="C1244" s="427">
        <f t="shared" si="74"/>
        <v>46022</v>
      </c>
      <c r="D1244" s="423" t="s">
        <v>772</v>
      </c>
      <c r="E1244" s="423">
        <v>4</v>
      </c>
      <c r="F1244" s="423" t="s">
        <v>763</v>
      </c>
      <c r="G1244" s="423"/>
      <c r="H1244" s="428" t="e">
        <f>#REF!</f>
        <v>#REF!</v>
      </c>
    </row>
    <row r="1245" spans="1:8">
      <c r="A1245" s="423" t="str">
        <f t="shared" si="72"/>
        <v>"ЕМКА" АД</v>
      </c>
      <c r="B1245" s="423" t="str">
        <f t="shared" si="73"/>
        <v>107001173</v>
      </c>
      <c r="C1245" s="427">
        <f t="shared" si="74"/>
        <v>46022</v>
      </c>
      <c r="D1245" s="423" t="s">
        <v>774</v>
      </c>
      <c r="E1245" s="423">
        <v>4</v>
      </c>
      <c r="F1245" s="423" t="s">
        <v>764</v>
      </c>
      <c r="G1245" s="423"/>
      <c r="H1245" s="428" t="e">
        <f>#REF!</f>
        <v>#REF!</v>
      </c>
    </row>
    <row r="1246" spans="1:8">
      <c r="A1246" s="423" t="str">
        <f t="shared" si="72"/>
        <v>"ЕМКА" АД</v>
      </c>
      <c r="B1246" s="423" t="str">
        <f t="shared" si="73"/>
        <v>107001173</v>
      </c>
      <c r="C1246" s="427">
        <f t="shared" si="74"/>
        <v>46022</v>
      </c>
      <c r="D1246" s="423" t="s">
        <v>776</v>
      </c>
      <c r="E1246" s="423">
        <v>4</v>
      </c>
      <c r="F1246" s="423" t="s">
        <v>775</v>
      </c>
      <c r="G1246" s="423"/>
      <c r="H1246" s="428" t="e">
        <f>#REF!</f>
        <v>#REF!</v>
      </c>
    </row>
    <row r="1247" spans="1:8">
      <c r="A1247" s="423" t="str">
        <f t="shared" si="72"/>
        <v>"ЕМКА" АД</v>
      </c>
      <c r="B1247" s="423" t="str">
        <f t="shared" si="73"/>
        <v>107001173</v>
      </c>
      <c r="C1247" s="427">
        <f t="shared" si="74"/>
        <v>46022</v>
      </c>
      <c r="D1247" s="423" t="s">
        <v>778</v>
      </c>
      <c r="E1247" s="423">
        <v>4</v>
      </c>
      <c r="F1247" s="423" t="s">
        <v>777</v>
      </c>
      <c r="G1247" s="423"/>
      <c r="H1247" s="428" t="e">
        <f>#REF!</f>
        <v>#REF!</v>
      </c>
    </row>
    <row r="1248" spans="1:8">
      <c r="A1248" s="423" t="str">
        <f t="shared" si="72"/>
        <v>"ЕМКА" АД</v>
      </c>
      <c r="B1248" s="423" t="str">
        <f t="shared" si="73"/>
        <v>107001173</v>
      </c>
      <c r="C1248" s="427">
        <f t="shared" si="74"/>
        <v>46022</v>
      </c>
      <c r="D1248" s="423" t="s">
        <v>780</v>
      </c>
      <c r="E1248" s="423">
        <v>4</v>
      </c>
      <c r="F1248" s="423" t="s">
        <v>779</v>
      </c>
      <c r="G1248" s="423"/>
      <c r="H1248" s="428" t="e">
        <f>#REF!</f>
        <v>#REF!</v>
      </c>
    </row>
    <row r="1249" spans="1:8">
      <c r="A1249" s="423" t="str">
        <f t="shared" si="72"/>
        <v>"ЕМКА" АД</v>
      </c>
      <c r="B1249" s="423" t="str">
        <f t="shared" si="73"/>
        <v>107001173</v>
      </c>
      <c r="C1249" s="427">
        <f t="shared" si="74"/>
        <v>46022</v>
      </c>
      <c r="D1249" s="423" t="s">
        <v>782</v>
      </c>
      <c r="E1249" s="423">
        <v>4</v>
      </c>
      <c r="F1249" s="423" t="s">
        <v>781</v>
      </c>
      <c r="G1249" s="423"/>
      <c r="H1249" s="428" t="e">
        <f>#REF!</f>
        <v>#REF!</v>
      </c>
    </row>
    <row r="1250" spans="1:8">
      <c r="A1250" s="423" t="str">
        <f t="shared" si="72"/>
        <v>"ЕМКА" АД</v>
      </c>
      <c r="B1250" s="423" t="str">
        <f t="shared" si="73"/>
        <v>107001173</v>
      </c>
      <c r="C1250" s="427">
        <f t="shared" si="74"/>
        <v>46022</v>
      </c>
      <c r="D1250" s="423" t="s">
        <v>784</v>
      </c>
      <c r="E1250" s="423">
        <v>4</v>
      </c>
      <c r="F1250" s="423" t="s">
        <v>783</v>
      </c>
      <c r="G1250" s="423"/>
      <c r="H1250" s="428" t="e">
        <f>#REF!</f>
        <v>#REF!</v>
      </c>
    </row>
    <row r="1251" spans="1:8">
      <c r="A1251" s="423" t="str">
        <f t="shared" si="72"/>
        <v>"ЕМКА" АД</v>
      </c>
      <c r="B1251" s="423" t="str">
        <f t="shared" si="73"/>
        <v>107001173</v>
      </c>
      <c r="C1251" s="427">
        <f t="shared" si="74"/>
        <v>46022</v>
      </c>
      <c r="D1251" s="423" t="s">
        <v>786</v>
      </c>
      <c r="E1251" s="423">
        <v>4</v>
      </c>
      <c r="F1251" s="423" t="s">
        <v>785</v>
      </c>
      <c r="G1251" s="423"/>
      <c r="H1251" s="428" t="e">
        <f>#REF!</f>
        <v>#REF!</v>
      </c>
    </row>
    <row r="1252" spans="1:8">
      <c r="A1252" s="423" t="str">
        <f t="shared" si="72"/>
        <v>"ЕМКА" АД</v>
      </c>
      <c r="B1252" s="423" t="str">
        <f t="shared" si="73"/>
        <v>107001173</v>
      </c>
      <c r="C1252" s="427">
        <f t="shared" si="74"/>
        <v>46022</v>
      </c>
      <c r="D1252" s="423" t="s">
        <v>787</v>
      </c>
      <c r="E1252" s="423">
        <v>4</v>
      </c>
      <c r="F1252" s="423" t="s">
        <v>773</v>
      </c>
      <c r="G1252" s="423"/>
      <c r="H1252" s="428" t="e">
        <f>#REF!</f>
        <v>#REF!</v>
      </c>
    </row>
    <row r="1253" spans="1:8">
      <c r="A1253" s="423" t="str">
        <f t="shared" si="72"/>
        <v>"ЕМКА" АД</v>
      </c>
      <c r="B1253" s="423" t="str">
        <f t="shared" si="73"/>
        <v>107001173</v>
      </c>
      <c r="C1253" s="427">
        <f t="shared" si="74"/>
        <v>46022</v>
      </c>
      <c r="D1253" s="423" t="s">
        <v>765</v>
      </c>
      <c r="E1253" s="423">
        <v>5</v>
      </c>
      <c r="F1253" s="423" t="s">
        <v>764</v>
      </c>
      <c r="G1253" s="423"/>
      <c r="H1253" s="428" t="e">
        <f>#REF!</f>
        <v>#REF!</v>
      </c>
    </row>
    <row r="1254" spans="1:8">
      <c r="A1254" s="423" t="str">
        <f t="shared" si="72"/>
        <v>"ЕМКА" АД</v>
      </c>
      <c r="B1254" s="423" t="str">
        <f t="shared" si="73"/>
        <v>107001173</v>
      </c>
      <c r="C1254" s="427">
        <f t="shared" si="74"/>
        <v>46022</v>
      </c>
      <c r="D1254" s="423" t="s">
        <v>767</v>
      </c>
      <c r="E1254" s="423">
        <v>5</v>
      </c>
      <c r="F1254" s="423" t="s">
        <v>766</v>
      </c>
      <c r="G1254" s="423"/>
      <c r="H1254" s="428" t="e">
        <f>#REF!</f>
        <v>#REF!</v>
      </c>
    </row>
    <row r="1255" spans="1:8">
      <c r="A1255" s="423" t="str">
        <f t="shared" si="72"/>
        <v>"ЕМКА" АД</v>
      </c>
      <c r="B1255" s="423" t="str">
        <f t="shared" si="73"/>
        <v>107001173</v>
      </c>
      <c r="C1255" s="427">
        <f t="shared" si="74"/>
        <v>46022</v>
      </c>
      <c r="D1255" s="423" t="s">
        <v>768</v>
      </c>
      <c r="E1255" s="423">
        <v>5</v>
      </c>
      <c r="F1255" s="423" t="s">
        <v>612</v>
      </c>
      <c r="G1255" s="423"/>
      <c r="H1255" s="428" t="e">
        <f>#REF!</f>
        <v>#REF!</v>
      </c>
    </row>
    <row r="1256" spans="1:8">
      <c r="A1256" s="423" t="str">
        <f t="shared" si="72"/>
        <v>"ЕМКА" АД</v>
      </c>
      <c r="B1256" s="423" t="str">
        <f t="shared" si="73"/>
        <v>107001173</v>
      </c>
      <c r="C1256" s="427">
        <f t="shared" si="74"/>
        <v>46022</v>
      </c>
      <c r="D1256" s="423" t="s">
        <v>770</v>
      </c>
      <c r="E1256" s="423">
        <v>5</v>
      </c>
      <c r="F1256" s="423" t="s">
        <v>769</v>
      </c>
      <c r="G1256" s="423"/>
      <c r="H1256" s="428" t="e">
        <f>#REF!</f>
        <v>#REF!</v>
      </c>
    </row>
    <row r="1257" spans="1:8">
      <c r="A1257" s="423" t="str">
        <f t="shared" si="72"/>
        <v>"ЕМКА" АД</v>
      </c>
      <c r="B1257" s="423" t="str">
        <f t="shared" si="73"/>
        <v>107001173</v>
      </c>
      <c r="C1257" s="427">
        <f t="shared" si="74"/>
        <v>46022</v>
      </c>
      <c r="D1257" s="423" t="s">
        <v>771</v>
      </c>
      <c r="E1257" s="423">
        <v>5</v>
      </c>
      <c r="F1257" s="423" t="s">
        <v>95</v>
      </c>
      <c r="G1257" s="423"/>
      <c r="H1257" s="428" t="e">
        <f>#REF!</f>
        <v>#REF!</v>
      </c>
    </row>
    <row r="1258" spans="1:8">
      <c r="A1258" s="423" t="str">
        <f t="shared" si="72"/>
        <v>"ЕМКА" АД</v>
      </c>
      <c r="B1258" s="423" t="str">
        <f t="shared" si="73"/>
        <v>107001173</v>
      </c>
      <c r="C1258" s="427">
        <f t="shared" si="74"/>
        <v>46022</v>
      </c>
      <c r="D1258" s="423" t="s">
        <v>772</v>
      </c>
      <c r="E1258" s="423">
        <v>5</v>
      </c>
      <c r="F1258" s="423" t="s">
        <v>763</v>
      </c>
      <c r="G1258" s="423"/>
      <c r="H1258" s="428" t="e">
        <f>#REF!</f>
        <v>#REF!</v>
      </c>
    </row>
    <row r="1259" spans="1:8">
      <c r="A1259" s="423" t="str">
        <f t="shared" si="72"/>
        <v>"ЕМКА" АД</v>
      </c>
      <c r="B1259" s="423" t="str">
        <f t="shared" si="73"/>
        <v>107001173</v>
      </c>
      <c r="C1259" s="427">
        <f t="shared" si="74"/>
        <v>46022</v>
      </c>
      <c r="D1259" s="423" t="s">
        <v>774</v>
      </c>
      <c r="E1259" s="423">
        <v>5</v>
      </c>
      <c r="F1259" s="423" t="s">
        <v>764</v>
      </c>
      <c r="G1259" s="423"/>
      <c r="H1259" s="428" t="e">
        <f>#REF!</f>
        <v>#REF!</v>
      </c>
    </row>
    <row r="1260" spans="1:8">
      <c r="A1260" s="423" t="str">
        <f t="shared" si="72"/>
        <v>"ЕМКА" АД</v>
      </c>
      <c r="B1260" s="423" t="str">
        <f t="shared" si="73"/>
        <v>107001173</v>
      </c>
      <c r="C1260" s="427">
        <f t="shared" si="74"/>
        <v>46022</v>
      </c>
      <c r="D1260" s="423" t="s">
        <v>776</v>
      </c>
      <c r="E1260" s="423">
        <v>5</v>
      </c>
      <c r="F1260" s="423" t="s">
        <v>775</v>
      </c>
      <c r="G1260" s="423"/>
      <c r="H1260" s="428" t="e">
        <f>#REF!</f>
        <v>#REF!</v>
      </c>
    </row>
    <row r="1261" spans="1:8">
      <c r="A1261" s="423" t="str">
        <f t="shared" ref="A1261:A1294" si="75">pdeName</f>
        <v>"ЕМКА" АД</v>
      </c>
      <c r="B1261" s="423" t="str">
        <f t="shared" ref="B1261:B1294" si="76">pdeBulstat</f>
        <v>107001173</v>
      </c>
      <c r="C1261" s="427">
        <f t="shared" ref="C1261:C1294" si="77">endDate</f>
        <v>46022</v>
      </c>
      <c r="D1261" s="423" t="s">
        <v>778</v>
      </c>
      <c r="E1261" s="423">
        <v>5</v>
      </c>
      <c r="F1261" s="423" t="s">
        <v>777</v>
      </c>
      <c r="G1261" s="423"/>
      <c r="H1261" s="428" t="e">
        <f>#REF!</f>
        <v>#REF!</v>
      </c>
    </row>
    <row r="1262" spans="1:8">
      <c r="A1262" s="423" t="str">
        <f t="shared" si="75"/>
        <v>"ЕМКА" АД</v>
      </c>
      <c r="B1262" s="423" t="str">
        <f t="shared" si="76"/>
        <v>107001173</v>
      </c>
      <c r="C1262" s="427">
        <f t="shared" si="77"/>
        <v>46022</v>
      </c>
      <c r="D1262" s="423" t="s">
        <v>780</v>
      </c>
      <c r="E1262" s="423">
        <v>5</v>
      </c>
      <c r="F1262" s="423" t="s">
        <v>779</v>
      </c>
      <c r="G1262" s="423"/>
      <c r="H1262" s="428" t="e">
        <f>#REF!</f>
        <v>#REF!</v>
      </c>
    </row>
    <row r="1263" spans="1:8">
      <c r="A1263" s="423" t="str">
        <f t="shared" si="75"/>
        <v>"ЕМКА" АД</v>
      </c>
      <c r="B1263" s="423" t="str">
        <f t="shared" si="76"/>
        <v>107001173</v>
      </c>
      <c r="C1263" s="427">
        <f t="shared" si="77"/>
        <v>46022</v>
      </c>
      <c r="D1263" s="423" t="s">
        <v>782</v>
      </c>
      <c r="E1263" s="423">
        <v>5</v>
      </c>
      <c r="F1263" s="423" t="s">
        <v>781</v>
      </c>
      <c r="G1263" s="423"/>
      <c r="H1263" s="428" t="e">
        <f>#REF!</f>
        <v>#REF!</v>
      </c>
    </row>
    <row r="1264" spans="1:8">
      <c r="A1264" s="423" t="str">
        <f t="shared" si="75"/>
        <v>"ЕМКА" АД</v>
      </c>
      <c r="B1264" s="423" t="str">
        <f t="shared" si="76"/>
        <v>107001173</v>
      </c>
      <c r="C1264" s="427">
        <f t="shared" si="77"/>
        <v>46022</v>
      </c>
      <c r="D1264" s="423" t="s">
        <v>784</v>
      </c>
      <c r="E1264" s="423">
        <v>5</v>
      </c>
      <c r="F1264" s="423" t="s">
        <v>783</v>
      </c>
      <c r="G1264" s="423"/>
      <c r="H1264" s="428" t="e">
        <f>#REF!</f>
        <v>#REF!</v>
      </c>
    </row>
    <row r="1265" spans="1:8">
      <c r="A1265" s="423" t="str">
        <f t="shared" si="75"/>
        <v>"ЕМКА" АД</v>
      </c>
      <c r="B1265" s="423" t="str">
        <f t="shared" si="76"/>
        <v>107001173</v>
      </c>
      <c r="C1265" s="427">
        <f t="shared" si="77"/>
        <v>46022</v>
      </c>
      <c r="D1265" s="423" t="s">
        <v>786</v>
      </c>
      <c r="E1265" s="423">
        <v>5</v>
      </c>
      <c r="F1265" s="423" t="s">
        <v>785</v>
      </c>
      <c r="G1265" s="423"/>
      <c r="H1265" s="428" t="e">
        <f>#REF!</f>
        <v>#REF!</v>
      </c>
    </row>
    <row r="1266" spans="1:8">
      <c r="A1266" s="423" t="str">
        <f t="shared" si="75"/>
        <v>"ЕМКА" АД</v>
      </c>
      <c r="B1266" s="423" t="str">
        <f t="shared" si="76"/>
        <v>107001173</v>
      </c>
      <c r="C1266" s="427">
        <f t="shared" si="77"/>
        <v>46022</v>
      </c>
      <c r="D1266" s="423" t="s">
        <v>787</v>
      </c>
      <c r="E1266" s="423">
        <v>5</v>
      </c>
      <c r="F1266" s="423" t="s">
        <v>773</v>
      </c>
      <c r="G1266" s="423"/>
      <c r="H1266" s="428" t="e">
        <f>#REF!</f>
        <v>#REF!</v>
      </c>
    </row>
    <row r="1267" spans="1:8">
      <c r="A1267" s="423" t="str">
        <f t="shared" si="75"/>
        <v>"ЕМКА" АД</v>
      </c>
      <c r="B1267" s="423" t="str">
        <f t="shared" si="76"/>
        <v>107001173</v>
      </c>
      <c r="C1267" s="427">
        <f t="shared" si="77"/>
        <v>46022</v>
      </c>
      <c r="D1267" s="423" t="s">
        <v>765</v>
      </c>
      <c r="E1267" s="423">
        <v>6</v>
      </c>
      <c r="F1267" s="423" t="s">
        <v>764</v>
      </c>
      <c r="G1267" s="423"/>
      <c r="H1267" s="428" t="e">
        <f>#REF!</f>
        <v>#REF!</v>
      </c>
    </row>
    <row r="1268" spans="1:8">
      <c r="A1268" s="423" t="str">
        <f t="shared" si="75"/>
        <v>"ЕМКА" АД</v>
      </c>
      <c r="B1268" s="423" t="str">
        <f t="shared" si="76"/>
        <v>107001173</v>
      </c>
      <c r="C1268" s="427">
        <f t="shared" si="77"/>
        <v>46022</v>
      </c>
      <c r="D1268" s="423" t="s">
        <v>767</v>
      </c>
      <c r="E1268" s="423">
        <v>6</v>
      </c>
      <c r="F1268" s="423" t="s">
        <v>766</v>
      </c>
      <c r="G1268" s="423"/>
      <c r="H1268" s="428" t="e">
        <f>#REF!</f>
        <v>#REF!</v>
      </c>
    </row>
    <row r="1269" spans="1:8">
      <c r="A1269" s="423" t="str">
        <f t="shared" si="75"/>
        <v>"ЕМКА" АД</v>
      </c>
      <c r="B1269" s="423" t="str">
        <f t="shared" si="76"/>
        <v>107001173</v>
      </c>
      <c r="C1269" s="427">
        <f t="shared" si="77"/>
        <v>46022</v>
      </c>
      <c r="D1269" s="423" t="s">
        <v>768</v>
      </c>
      <c r="E1269" s="423">
        <v>6</v>
      </c>
      <c r="F1269" s="423" t="s">
        <v>612</v>
      </c>
      <c r="G1269" s="423"/>
      <c r="H1269" s="428" t="e">
        <f>#REF!</f>
        <v>#REF!</v>
      </c>
    </row>
    <row r="1270" spans="1:8">
      <c r="A1270" s="423" t="str">
        <f t="shared" si="75"/>
        <v>"ЕМКА" АД</v>
      </c>
      <c r="B1270" s="423" t="str">
        <f t="shared" si="76"/>
        <v>107001173</v>
      </c>
      <c r="C1270" s="427">
        <f t="shared" si="77"/>
        <v>46022</v>
      </c>
      <c r="D1270" s="423" t="s">
        <v>770</v>
      </c>
      <c r="E1270" s="423">
        <v>6</v>
      </c>
      <c r="F1270" s="423" t="s">
        <v>769</v>
      </c>
      <c r="G1270" s="423"/>
      <c r="H1270" s="428" t="e">
        <f>#REF!</f>
        <v>#REF!</v>
      </c>
    </row>
    <row r="1271" spans="1:8">
      <c r="A1271" s="423" t="str">
        <f t="shared" si="75"/>
        <v>"ЕМКА" АД</v>
      </c>
      <c r="B1271" s="423" t="str">
        <f t="shared" si="76"/>
        <v>107001173</v>
      </c>
      <c r="C1271" s="427">
        <f t="shared" si="77"/>
        <v>46022</v>
      </c>
      <c r="D1271" s="423" t="s">
        <v>771</v>
      </c>
      <c r="E1271" s="423">
        <v>6</v>
      </c>
      <c r="F1271" s="423" t="s">
        <v>95</v>
      </c>
      <c r="G1271" s="423"/>
      <c r="H1271" s="428" t="e">
        <f>#REF!</f>
        <v>#REF!</v>
      </c>
    </row>
    <row r="1272" spans="1:8">
      <c r="A1272" s="423" t="str">
        <f t="shared" si="75"/>
        <v>"ЕМКА" АД</v>
      </c>
      <c r="B1272" s="423" t="str">
        <f t="shared" si="76"/>
        <v>107001173</v>
      </c>
      <c r="C1272" s="427">
        <f t="shared" si="77"/>
        <v>46022</v>
      </c>
      <c r="D1272" s="423" t="s">
        <v>772</v>
      </c>
      <c r="E1272" s="423">
        <v>6</v>
      </c>
      <c r="F1272" s="423" t="s">
        <v>763</v>
      </c>
      <c r="G1272" s="423"/>
      <c r="H1272" s="428" t="e">
        <f>#REF!</f>
        <v>#REF!</v>
      </c>
    </row>
    <row r="1273" spans="1:8">
      <c r="A1273" s="423" t="str">
        <f t="shared" si="75"/>
        <v>"ЕМКА" АД</v>
      </c>
      <c r="B1273" s="423" t="str">
        <f t="shared" si="76"/>
        <v>107001173</v>
      </c>
      <c r="C1273" s="427">
        <f t="shared" si="77"/>
        <v>46022</v>
      </c>
      <c r="D1273" s="423" t="s">
        <v>774</v>
      </c>
      <c r="E1273" s="423">
        <v>6</v>
      </c>
      <c r="F1273" s="423" t="s">
        <v>764</v>
      </c>
      <c r="G1273" s="423"/>
      <c r="H1273" s="428" t="e">
        <f>#REF!</f>
        <v>#REF!</v>
      </c>
    </row>
    <row r="1274" spans="1:8">
      <c r="A1274" s="423" t="str">
        <f t="shared" si="75"/>
        <v>"ЕМКА" АД</v>
      </c>
      <c r="B1274" s="423" t="str">
        <f t="shared" si="76"/>
        <v>107001173</v>
      </c>
      <c r="C1274" s="427">
        <f t="shared" si="77"/>
        <v>46022</v>
      </c>
      <c r="D1274" s="423" t="s">
        <v>776</v>
      </c>
      <c r="E1274" s="423">
        <v>6</v>
      </c>
      <c r="F1274" s="423" t="s">
        <v>775</v>
      </c>
      <c r="G1274" s="423"/>
      <c r="H1274" s="428" t="e">
        <f>#REF!</f>
        <v>#REF!</v>
      </c>
    </row>
    <row r="1275" spans="1:8">
      <c r="A1275" s="423" t="str">
        <f t="shared" si="75"/>
        <v>"ЕМКА" АД</v>
      </c>
      <c r="B1275" s="423" t="str">
        <f t="shared" si="76"/>
        <v>107001173</v>
      </c>
      <c r="C1275" s="427">
        <f t="shared" si="77"/>
        <v>46022</v>
      </c>
      <c r="D1275" s="423" t="s">
        <v>778</v>
      </c>
      <c r="E1275" s="423">
        <v>6</v>
      </c>
      <c r="F1275" s="423" t="s">
        <v>777</v>
      </c>
      <c r="G1275" s="423"/>
      <c r="H1275" s="428" t="e">
        <f>#REF!</f>
        <v>#REF!</v>
      </c>
    </row>
    <row r="1276" spans="1:8">
      <c r="A1276" s="423" t="str">
        <f t="shared" si="75"/>
        <v>"ЕМКА" АД</v>
      </c>
      <c r="B1276" s="423" t="str">
        <f t="shared" si="76"/>
        <v>107001173</v>
      </c>
      <c r="C1276" s="427">
        <f t="shared" si="77"/>
        <v>46022</v>
      </c>
      <c r="D1276" s="423" t="s">
        <v>780</v>
      </c>
      <c r="E1276" s="423">
        <v>6</v>
      </c>
      <c r="F1276" s="423" t="s">
        <v>779</v>
      </c>
      <c r="G1276" s="423"/>
      <c r="H1276" s="428" t="e">
        <f>#REF!</f>
        <v>#REF!</v>
      </c>
    </row>
    <row r="1277" spans="1:8">
      <c r="A1277" s="423" t="str">
        <f t="shared" si="75"/>
        <v>"ЕМКА" АД</v>
      </c>
      <c r="B1277" s="423" t="str">
        <f t="shared" si="76"/>
        <v>107001173</v>
      </c>
      <c r="C1277" s="427">
        <f t="shared" si="77"/>
        <v>46022</v>
      </c>
      <c r="D1277" s="423" t="s">
        <v>782</v>
      </c>
      <c r="E1277" s="423">
        <v>6</v>
      </c>
      <c r="F1277" s="423" t="s">
        <v>781</v>
      </c>
      <c r="G1277" s="423"/>
      <c r="H1277" s="428" t="e">
        <f>#REF!</f>
        <v>#REF!</v>
      </c>
    </row>
    <row r="1278" spans="1:8">
      <c r="A1278" s="423" t="str">
        <f t="shared" si="75"/>
        <v>"ЕМКА" АД</v>
      </c>
      <c r="B1278" s="423" t="str">
        <f t="shared" si="76"/>
        <v>107001173</v>
      </c>
      <c r="C1278" s="427">
        <f t="shared" si="77"/>
        <v>46022</v>
      </c>
      <c r="D1278" s="423" t="s">
        <v>784</v>
      </c>
      <c r="E1278" s="423">
        <v>6</v>
      </c>
      <c r="F1278" s="423" t="s">
        <v>783</v>
      </c>
      <c r="G1278" s="423"/>
      <c r="H1278" s="428" t="e">
        <f>#REF!</f>
        <v>#REF!</v>
      </c>
    </row>
    <row r="1279" spans="1:8">
      <c r="A1279" s="423" t="str">
        <f t="shared" si="75"/>
        <v>"ЕМКА" АД</v>
      </c>
      <c r="B1279" s="423" t="str">
        <f t="shared" si="76"/>
        <v>107001173</v>
      </c>
      <c r="C1279" s="427">
        <f t="shared" si="77"/>
        <v>46022</v>
      </c>
      <c r="D1279" s="423" t="s">
        <v>786</v>
      </c>
      <c r="E1279" s="423">
        <v>6</v>
      </c>
      <c r="F1279" s="423" t="s">
        <v>785</v>
      </c>
      <c r="G1279" s="423"/>
      <c r="H1279" s="428" t="e">
        <f>#REF!</f>
        <v>#REF!</v>
      </c>
    </row>
    <row r="1280" spans="1:8">
      <c r="A1280" s="423" t="str">
        <f t="shared" si="75"/>
        <v>"ЕМКА" АД</v>
      </c>
      <c r="B1280" s="423" t="str">
        <f t="shared" si="76"/>
        <v>107001173</v>
      </c>
      <c r="C1280" s="427">
        <f t="shared" si="77"/>
        <v>46022</v>
      </c>
      <c r="D1280" s="423" t="s">
        <v>787</v>
      </c>
      <c r="E1280" s="423">
        <v>6</v>
      </c>
      <c r="F1280" s="423" t="s">
        <v>773</v>
      </c>
      <c r="G1280" s="423"/>
      <c r="H1280" s="428" t="e">
        <f>#REF!</f>
        <v>#REF!</v>
      </c>
    </row>
    <row r="1281" spans="1:8">
      <c r="A1281" s="423" t="str">
        <f t="shared" si="75"/>
        <v>"ЕМКА" АД</v>
      </c>
      <c r="B1281" s="423" t="str">
        <f t="shared" si="76"/>
        <v>107001173</v>
      </c>
      <c r="C1281" s="427">
        <f t="shared" si="77"/>
        <v>46022</v>
      </c>
      <c r="D1281" s="423" t="s">
        <v>765</v>
      </c>
      <c r="E1281" s="423">
        <v>7</v>
      </c>
      <c r="F1281" s="423" t="s">
        <v>764</v>
      </c>
      <c r="G1281" s="423"/>
      <c r="H1281" s="428" t="e">
        <f>#REF!</f>
        <v>#REF!</v>
      </c>
    </row>
    <row r="1282" spans="1:8">
      <c r="A1282" s="423" t="str">
        <f t="shared" si="75"/>
        <v>"ЕМКА" АД</v>
      </c>
      <c r="B1282" s="423" t="str">
        <f t="shared" si="76"/>
        <v>107001173</v>
      </c>
      <c r="C1282" s="427">
        <f t="shared" si="77"/>
        <v>46022</v>
      </c>
      <c r="D1282" s="423" t="s">
        <v>767</v>
      </c>
      <c r="E1282" s="423">
        <v>7</v>
      </c>
      <c r="F1282" s="423" t="s">
        <v>766</v>
      </c>
      <c r="G1282" s="423"/>
      <c r="H1282" s="428" t="e">
        <f>#REF!</f>
        <v>#REF!</v>
      </c>
    </row>
    <row r="1283" spans="1:8">
      <c r="A1283" s="423" t="str">
        <f t="shared" si="75"/>
        <v>"ЕМКА" АД</v>
      </c>
      <c r="B1283" s="423" t="str">
        <f t="shared" si="76"/>
        <v>107001173</v>
      </c>
      <c r="C1283" s="427">
        <f t="shared" si="77"/>
        <v>46022</v>
      </c>
      <c r="D1283" s="423" t="s">
        <v>768</v>
      </c>
      <c r="E1283" s="423">
        <v>7</v>
      </c>
      <c r="F1283" s="423" t="s">
        <v>612</v>
      </c>
      <c r="G1283" s="423"/>
      <c r="H1283" s="428" t="e">
        <f>#REF!</f>
        <v>#REF!</v>
      </c>
    </row>
    <row r="1284" spans="1:8">
      <c r="A1284" s="423" t="str">
        <f t="shared" si="75"/>
        <v>"ЕМКА" АД</v>
      </c>
      <c r="B1284" s="423" t="str">
        <f t="shared" si="76"/>
        <v>107001173</v>
      </c>
      <c r="C1284" s="427">
        <f t="shared" si="77"/>
        <v>46022</v>
      </c>
      <c r="D1284" s="423" t="s">
        <v>770</v>
      </c>
      <c r="E1284" s="423">
        <v>7</v>
      </c>
      <c r="F1284" s="423" t="s">
        <v>769</v>
      </c>
      <c r="G1284" s="423"/>
      <c r="H1284" s="428" t="e">
        <f>#REF!</f>
        <v>#REF!</v>
      </c>
    </row>
    <row r="1285" spans="1:8">
      <c r="A1285" s="423" t="str">
        <f t="shared" si="75"/>
        <v>"ЕМКА" АД</v>
      </c>
      <c r="B1285" s="423" t="str">
        <f t="shared" si="76"/>
        <v>107001173</v>
      </c>
      <c r="C1285" s="427">
        <f t="shared" si="77"/>
        <v>46022</v>
      </c>
      <c r="D1285" s="423" t="s">
        <v>771</v>
      </c>
      <c r="E1285" s="423">
        <v>7</v>
      </c>
      <c r="F1285" s="423" t="s">
        <v>95</v>
      </c>
      <c r="G1285" s="423"/>
      <c r="H1285" s="428" t="e">
        <f>#REF!</f>
        <v>#REF!</v>
      </c>
    </row>
    <row r="1286" spans="1:8">
      <c r="A1286" s="423" t="str">
        <f t="shared" si="75"/>
        <v>"ЕМКА" АД</v>
      </c>
      <c r="B1286" s="423" t="str">
        <f t="shared" si="76"/>
        <v>107001173</v>
      </c>
      <c r="C1286" s="427">
        <f t="shared" si="77"/>
        <v>46022</v>
      </c>
      <c r="D1286" s="423" t="s">
        <v>772</v>
      </c>
      <c r="E1286" s="423">
        <v>7</v>
      </c>
      <c r="F1286" s="423" t="s">
        <v>763</v>
      </c>
      <c r="G1286" s="423"/>
      <c r="H1286" s="428" t="e">
        <f>#REF!</f>
        <v>#REF!</v>
      </c>
    </row>
    <row r="1287" spans="1:8">
      <c r="A1287" s="423" t="str">
        <f t="shared" si="75"/>
        <v>"ЕМКА" АД</v>
      </c>
      <c r="B1287" s="423" t="str">
        <f t="shared" si="76"/>
        <v>107001173</v>
      </c>
      <c r="C1287" s="427">
        <f t="shared" si="77"/>
        <v>46022</v>
      </c>
      <c r="D1287" s="423" t="s">
        <v>774</v>
      </c>
      <c r="E1287" s="423">
        <v>7</v>
      </c>
      <c r="F1287" s="423" t="s">
        <v>764</v>
      </c>
      <c r="G1287" s="423"/>
      <c r="H1287" s="428" t="e">
        <f>#REF!</f>
        <v>#REF!</v>
      </c>
    </row>
    <row r="1288" spans="1:8">
      <c r="A1288" s="423" t="str">
        <f t="shared" si="75"/>
        <v>"ЕМКА" АД</v>
      </c>
      <c r="B1288" s="423" t="str">
        <f t="shared" si="76"/>
        <v>107001173</v>
      </c>
      <c r="C1288" s="427">
        <f t="shared" si="77"/>
        <v>46022</v>
      </c>
      <c r="D1288" s="423" t="s">
        <v>776</v>
      </c>
      <c r="E1288" s="423">
        <v>7</v>
      </c>
      <c r="F1288" s="423" t="s">
        <v>775</v>
      </c>
      <c r="G1288" s="423"/>
      <c r="H1288" s="428" t="e">
        <f>#REF!</f>
        <v>#REF!</v>
      </c>
    </row>
    <row r="1289" spans="1:8">
      <c r="A1289" s="423" t="str">
        <f t="shared" si="75"/>
        <v>"ЕМКА" АД</v>
      </c>
      <c r="B1289" s="423" t="str">
        <f t="shared" si="76"/>
        <v>107001173</v>
      </c>
      <c r="C1289" s="427">
        <f t="shared" si="77"/>
        <v>46022</v>
      </c>
      <c r="D1289" s="423" t="s">
        <v>778</v>
      </c>
      <c r="E1289" s="423">
        <v>7</v>
      </c>
      <c r="F1289" s="423" t="s">
        <v>777</v>
      </c>
      <c r="G1289" s="423"/>
      <c r="H1289" s="428" t="e">
        <f>#REF!</f>
        <v>#REF!</v>
      </c>
    </row>
    <row r="1290" spans="1:8">
      <c r="A1290" s="423" t="str">
        <f t="shared" si="75"/>
        <v>"ЕМКА" АД</v>
      </c>
      <c r="B1290" s="423" t="str">
        <f t="shared" si="76"/>
        <v>107001173</v>
      </c>
      <c r="C1290" s="427">
        <f t="shared" si="77"/>
        <v>46022</v>
      </c>
      <c r="D1290" s="423" t="s">
        <v>780</v>
      </c>
      <c r="E1290" s="423">
        <v>7</v>
      </c>
      <c r="F1290" s="423" t="s">
        <v>779</v>
      </c>
      <c r="G1290" s="423"/>
      <c r="H1290" s="428" t="e">
        <f>#REF!</f>
        <v>#REF!</v>
      </c>
    </row>
    <row r="1291" spans="1:8">
      <c r="A1291" s="423" t="str">
        <f t="shared" si="75"/>
        <v>"ЕМКА" АД</v>
      </c>
      <c r="B1291" s="423" t="str">
        <f t="shared" si="76"/>
        <v>107001173</v>
      </c>
      <c r="C1291" s="427">
        <f t="shared" si="77"/>
        <v>46022</v>
      </c>
      <c r="D1291" s="423" t="s">
        <v>782</v>
      </c>
      <c r="E1291" s="423">
        <v>7</v>
      </c>
      <c r="F1291" s="423" t="s">
        <v>781</v>
      </c>
      <c r="G1291" s="423"/>
      <c r="H1291" s="428" t="e">
        <f>#REF!</f>
        <v>#REF!</v>
      </c>
    </row>
    <row r="1292" spans="1:8">
      <c r="A1292" s="423" t="str">
        <f t="shared" si="75"/>
        <v>"ЕМКА" АД</v>
      </c>
      <c r="B1292" s="423" t="str">
        <f t="shared" si="76"/>
        <v>107001173</v>
      </c>
      <c r="C1292" s="427">
        <f t="shared" si="77"/>
        <v>46022</v>
      </c>
      <c r="D1292" s="423" t="s">
        <v>784</v>
      </c>
      <c r="E1292" s="423">
        <v>7</v>
      </c>
      <c r="F1292" s="423" t="s">
        <v>783</v>
      </c>
      <c r="G1292" s="423"/>
      <c r="H1292" s="428" t="e">
        <f>#REF!</f>
        <v>#REF!</v>
      </c>
    </row>
    <row r="1293" spans="1:8">
      <c r="A1293" s="423" t="str">
        <f t="shared" si="75"/>
        <v>"ЕМКА" АД</v>
      </c>
      <c r="B1293" s="423" t="str">
        <f t="shared" si="76"/>
        <v>107001173</v>
      </c>
      <c r="C1293" s="427">
        <f t="shared" si="77"/>
        <v>46022</v>
      </c>
      <c r="D1293" s="423" t="s">
        <v>786</v>
      </c>
      <c r="E1293" s="423">
        <v>7</v>
      </c>
      <c r="F1293" s="423" t="s">
        <v>785</v>
      </c>
      <c r="G1293" s="423"/>
      <c r="H1293" s="428" t="e">
        <f>#REF!</f>
        <v>#REF!</v>
      </c>
    </row>
    <row r="1294" spans="1:8">
      <c r="A1294" s="423" t="str">
        <f t="shared" si="75"/>
        <v>"ЕМКА" АД</v>
      </c>
      <c r="B1294" s="423" t="str">
        <f t="shared" si="76"/>
        <v>107001173</v>
      </c>
      <c r="C1294" s="427">
        <f t="shared" si="77"/>
        <v>46022</v>
      </c>
      <c r="D1294" s="423" t="s">
        <v>787</v>
      </c>
      <c r="E1294" s="423">
        <v>7</v>
      </c>
      <c r="F1294" s="423" t="s">
        <v>773</v>
      </c>
      <c r="G1294" s="423"/>
      <c r="H1294" s="428" t="e">
        <f>#REF!</f>
        <v>#REF!</v>
      </c>
    </row>
    <row r="1295" spans="1:8" s="250" customFormat="1">
      <c r="A1295" s="424"/>
      <c r="B1295" s="424"/>
      <c r="C1295" s="425"/>
      <c r="D1295" s="424"/>
      <c r="E1295" s="424"/>
      <c r="F1295" s="426" t="s">
        <v>900</v>
      </c>
      <c r="G1295" s="424"/>
      <c r="H1295" s="424"/>
    </row>
    <row r="1296" spans="1:8">
      <c r="A1296" s="423" t="str">
        <f t="shared" ref="A1296:A1335" si="78">pdeName</f>
        <v>"ЕМКА" АД</v>
      </c>
      <c r="B1296" s="423" t="str">
        <f t="shared" ref="B1296:B1335" si="79">pdeBulstat</f>
        <v>107001173</v>
      </c>
      <c r="C1296" s="427">
        <f t="shared" ref="C1296:C1335" si="80">endDate</f>
        <v>46022</v>
      </c>
      <c r="D1296" s="423" t="s">
        <v>551</v>
      </c>
      <c r="E1296" s="423">
        <v>1</v>
      </c>
      <c r="F1296" s="423" t="s">
        <v>549</v>
      </c>
      <c r="G1296" s="423"/>
      <c r="H1296" s="428">
        <f>'Справка 5'!C27</f>
        <v>0</v>
      </c>
    </row>
    <row r="1297" spans="1:8">
      <c r="A1297" s="423" t="str">
        <f t="shared" si="78"/>
        <v>"ЕМКА" АД</v>
      </c>
      <c r="B1297" s="423" t="str">
        <f t="shared" si="79"/>
        <v>107001173</v>
      </c>
      <c r="C1297" s="427">
        <f t="shared" si="80"/>
        <v>46022</v>
      </c>
      <c r="D1297" s="423" t="s">
        <v>554</v>
      </c>
      <c r="E1297" s="423">
        <v>1</v>
      </c>
      <c r="F1297" s="423" t="s">
        <v>552</v>
      </c>
      <c r="G1297" s="423"/>
      <c r="H1297" s="428">
        <f>'Справка 5'!C44</f>
        <v>0</v>
      </c>
    </row>
    <row r="1298" spans="1:8">
      <c r="A1298" s="423" t="str">
        <f t="shared" si="78"/>
        <v>"ЕМКА" АД</v>
      </c>
      <c r="B1298" s="423" t="str">
        <f t="shared" si="79"/>
        <v>107001173</v>
      </c>
      <c r="C1298" s="427">
        <f t="shared" si="80"/>
        <v>46022</v>
      </c>
      <c r="D1298" s="423" t="s">
        <v>557</v>
      </c>
      <c r="E1298" s="423">
        <v>1</v>
      </c>
      <c r="F1298" s="423" t="s">
        <v>555</v>
      </c>
      <c r="G1298" s="423"/>
      <c r="H1298" s="428">
        <f>'Справка 5'!C61</f>
        <v>0</v>
      </c>
    </row>
    <row r="1299" spans="1:8">
      <c r="A1299" s="423" t="str">
        <f t="shared" si="78"/>
        <v>"ЕМКА" АД</v>
      </c>
      <c r="B1299" s="423" t="str">
        <f t="shared" si="79"/>
        <v>107001173</v>
      </c>
      <c r="C1299" s="427">
        <f t="shared" si="80"/>
        <v>46022</v>
      </c>
      <c r="D1299" s="423" t="s">
        <v>560</v>
      </c>
      <c r="E1299" s="423">
        <v>1</v>
      </c>
      <c r="F1299" s="423" t="s">
        <v>558</v>
      </c>
      <c r="G1299" s="423"/>
      <c r="H1299" s="428">
        <f>'Справка 5'!C78</f>
        <v>805</v>
      </c>
    </row>
    <row r="1300" spans="1:8">
      <c r="A1300" s="423" t="str">
        <f t="shared" si="78"/>
        <v>"ЕМКА" АД</v>
      </c>
      <c r="B1300" s="423" t="str">
        <f t="shared" si="79"/>
        <v>107001173</v>
      </c>
      <c r="C1300" s="427">
        <f t="shared" si="80"/>
        <v>46022</v>
      </c>
      <c r="D1300" s="423" t="s">
        <v>562</v>
      </c>
      <c r="E1300" s="423">
        <v>1</v>
      </c>
      <c r="F1300" s="423" t="s">
        <v>548</v>
      </c>
      <c r="G1300" s="423"/>
      <c r="H1300" s="428">
        <f>'Справка 5'!C79</f>
        <v>805</v>
      </c>
    </row>
    <row r="1301" spans="1:8">
      <c r="A1301" s="423" t="str">
        <f t="shared" si="78"/>
        <v>"ЕМКА" АД</v>
      </c>
      <c r="B1301" s="423" t="str">
        <f t="shared" si="79"/>
        <v>107001173</v>
      </c>
      <c r="C1301" s="427">
        <f t="shared" si="80"/>
        <v>46022</v>
      </c>
      <c r="D1301" s="423" t="s">
        <v>564</v>
      </c>
      <c r="E1301" s="423">
        <v>1</v>
      </c>
      <c r="F1301" s="423" t="s">
        <v>549</v>
      </c>
      <c r="G1301" s="423"/>
      <c r="H1301" s="428">
        <f>'Справка 5'!C97</f>
        <v>0</v>
      </c>
    </row>
    <row r="1302" spans="1:8">
      <c r="A1302" s="423" t="str">
        <f t="shared" si="78"/>
        <v>"ЕМКА" АД</v>
      </c>
      <c r="B1302" s="423" t="str">
        <f t="shared" si="79"/>
        <v>107001173</v>
      </c>
      <c r="C1302" s="427">
        <f t="shared" si="80"/>
        <v>46022</v>
      </c>
      <c r="D1302" s="423" t="s">
        <v>565</v>
      </c>
      <c r="E1302" s="423">
        <v>1</v>
      </c>
      <c r="F1302" s="423" t="s">
        <v>552</v>
      </c>
      <c r="G1302" s="423"/>
      <c r="H1302" s="428">
        <f>'Справка 5'!C114</f>
        <v>0</v>
      </c>
    </row>
    <row r="1303" spans="1:8">
      <c r="A1303" s="423" t="str">
        <f t="shared" si="78"/>
        <v>"ЕМКА" АД</v>
      </c>
      <c r="B1303" s="423" t="str">
        <f t="shared" si="79"/>
        <v>107001173</v>
      </c>
      <c r="C1303" s="427">
        <f t="shared" si="80"/>
        <v>46022</v>
      </c>
      <c r="D1303" s="423" t="s">
        <v>566</v>
      </c>
      <c r="E1303" s="423">
        <v>1</v>
      </c>
      <c r="F1303" s="423" t="s">
        <v>555</v>
      </c>
      <c r="G1303" s="423"/>
      <c r="H1303" s="428">
        <f>'Справка 5'!C131</f>
        <v>0</v>
      </c>
    </row>
    <row r="1304" spans="1:8">
      <c r="A1304" s="423" t="str">
        <f t="shared" si="78"/>
        <v>"ЕМКА" АД</v>
      </c>
      <c r="B1304" s="423" t="str">
        <f t="shared" si="79"/>
        <v>107001173</v>
      </c>
      <c r="C1304" s="427">
        <f t="shared" si="80"/>
        <v>46022</v>
      </c>
      <c r="D1304" s="423" t="s">
        <v>567</v>
      </c>
      <c r="E1304" s="423">
        <v>1</v>
      </c>
      <c r="F1304" s="423" t="s">
        <v>558</v>
      </c>
      <c r="G1304" s="423"/>
      <c r="H1304" s="428">
        <f>'Справка 5'!C148</f>
        <v>0</v>
      </c>
    </row>
    <row r="1305" spans="1:8">
      <c r="A1305" s="423" t="str">
        <f t="shared" si="78"/>
        <v>"ЕМКА" АД</v>
      </c>
      <c r="B1305" s="423" t="str">
        <f t="shared" si="79"/>
        <v>107001173</v>
      </c>
      <c r="C1305" s="427">
        <f t="shared" si="80"/>
        <v>46022</v>
      </c>
      <c r="D1305" s="423" t="s">
        <v>569</v>
      </c>
      <c r="E1305" s="423">
        <v>1</v>
      </c>
      <c r="F1305" s="423" t="s">
        <v>563</v>
      </c>
      <c r="G1305" s="423"/>
      <c r="H1305" s="428">
        <f>'Справка 5'!C149</f>
        <v>0</v>
      </c>
    </row>
    <row r="1306" spans="1:8">
      <c r="A1306" s="423" t="str">
        <f t="shared" si="78"/>
        <v>"ЕМКА" АД</v>
      </c>
      <c r="B1306" s="423" t="str">
        <f t="shared" si="79"/>
        <v>107001173</v>
      </c>
      <c r="C1306" s="427">
        <f t="shared" si="80"/>
        <v>46022</v>
      </c>
      <c r="D1306" s="423" t="s">
        <v>551</v>
      </c>
      <c r="E1306" s="423">
        <v>2</v>
      </c>
      <c r="F1306" s="423" t="s">
        <v>549</v>
      </c>
      <c r="G1306" s="423"/>
      <c r="H1306" s="428">
        <f>'Справка 5'!D27</f>
        <v>0</v>
      </c>
    </row>
    <row r="1307" spans="1:8">
      <c r="A1307" s="423" t="str">
        <f t="shared" si="78"/>
        <v>"ЕМКА" АД</v>
      </c>
      <c r="B1307" s="423" t="str">
        <f t="shared" si="79"/>
        <v>107001173</v>
      </c>
      <c r="C1307" s="427">
        <f t="shared" si="80"/>
        <v>46022</v>
      </c>
      <c r="D1307" s="423" t="s">
        <v>554</v>
      </c>
      <c r="E1307" s="423">
        <v>2</v>
      </c>
      <c r="F1307" s="423" t="s">
        <v>552</v>
      </c>
      <c r="G1307" s="423"/>
      <c r="H1307" s="428">
        <f>'Справка 5'!D44</f>
        <v>0</v>
      </c>
    </row>
    <row r="1308" spans="1:8">
      <c r="A1308" s="423" t="str">
        <f t="shared" si="78"/>
        <v>"ЕМКА" АД</v>
      </c>
      <c r="B1308" s="423" t="str">
        <f t="shared" si="79"/>
        <v>107001173</v>
      </c>
      <c r="C1308" s="427">
        <f t="shared" si="80"/>
        <v>46022</v>
      </c>
      <c r="D1308" s="423" t="s">
        <v>557</v>
      </c>
      <c r="E1308" s="423">
        <v>2</v>
      </c>
      <c r="F1308" s="423" t="s">
        <v>555</v>
      </c>
      <c r="G1308" s="423"/>
      <c r="H1308" s="428">
        <f>'Справка 5'!D61</f>
        <v>0</v>
      </c>
    </row>
    <row r="1309" spans="1:8">
      <c r="A1309" s="423" t="str">
        <f t="shared" si="78"/>
        <v>"ЕМКА" АД</v>
      </c>
      <c r="B1309" s="423" t="str">
        <f t="shared" si="79"/>
        <v>107001173</v>
      </c>
      <c r="C1309" s="427">
        <f t="shared" si="80"/>
        <v>46022</v>
      </c>
      <c r="D1309" s="423" t="s">
        <v>560</v>
      </c>
      <c r="E1309" s="423">
        <v>2</v>
      </c>
      <c r="F1309" s="423" t="s">
        <v>558</v>
      </c>
      <c r="G1309" s="423"/>
      <c r="H1309" s="428">
        <f>'Справка 5'!D78</f>
        <v>0</v>
      </c>
    </row>
    <row r="1310" spans="1:8">
      <c r="A1310" s="423" t="str">
        <f t="shared" si="78"/>
        <v>"ЕМКА" АД</v>
      </c>
      <c r="B1310" s="423" t="str">
        <f t="shared" si="79"/>
        <v>107001173</v>
      </c>
      <c r="C1310" s="427">
        <f t="shared" si="80"/>
        <v>46022</v>
      </c>
      <c r="D1310" s="423" t="s">
        <v>562</v>
      </c>
      <c r="E1310" s="423">
        <v>2</v>
      </c>
      <c r="F1310" s="423" t="s">
        <v>548</v>
      </c>
      <c r="G1310" s="423"/>
      <c r="H1310" s="428">
        <f>'Справка 5'!D79</f>
        <v>0</v>
      </c>
    </row>
    <row r="1311" spans="1:8">
      <c r="A1311" s="423" t="str">
        <f t="shared" si="78"/>
        <v>"ЕМКА" АД</v>
      </c>
      <c r="B1311" s="423" t="str">
        <f t="shared" si="79"/>
        <v>107001173</v>
      </c>
      <c r="C1311" s="427">
        <f t="shared" si="80"/>
        <v>46022</v>
      </c>
      <c r="D1311" s="423" t="s">
        <v>564</v>
      </c>
      <c r="E1311" s="423">
        <v>2</v>
      </c>
      <c r="F1311" s="423" t="s">
        <v>549</v>
      </c>
      <c r="G1311" s="423"/>
      <c r="H1311" s="428">
        <f>'Справка 5'!D97</f>
        <v>0</v>
      </c>
    </row>
    <row r="1312" spans="1:8">
      <c r="A1312" s="423" t="str">
        <f t="shared" si="78"/>
        <v>"ЕМКА" АД</v>
      </c>
      <c r="B1312" s="423" t="str">
        <f t="shared" si="79"/>
        <v>107001173</v>
      </c>
      <c r="C1312" s="427">
        <f t="shared" si="80"/>
        <v>46022</v>
      </c>
      <c r="D1312" s="423" t="s">
        <v>565</v>
      </c>
      <c r="E1312" s="423">
        <v>2</v>
      </c>
      <c r="F1312" s="423" t="s">
        <v>552</v>
      </c>
      <c r="G1312" s="423"/>
      <c r="H1312" s="428">
        <f>'Справка 5'!D114</f>
        <v>0</v>
      </c>
    </row>
    <row r="1313" spans="1:8">
      <c r="A1313" s="423" t="str">
        <f t="shared" si="78"/>
        <v>"ЕМКА" АД</v>
      </c>
      <c r="B1313" s="423" t="str">
        <f t="shared" si="79"/>
        <v>107001173</v>
      </c>
      <c r="C1313" s="427">
        <f t="shared" si="80"/>
        <v>46022</v>
      </c>
      <c r="D1313" s="423" t="s">
        <v>566</v>
      </c>
      <c r="E1313" s="423">
        <v>2</v>
      </c>
      <c r="F1313" s="423" t="s">
        <v>555</v>
      </c>
      <c r="G1313" s="423"/>
      <c r="H1313" s="428">
        <f>'Справка 5'!D131</f>
        <v>0</v>
      </c>
    </row>
    <row r="1314" spans="1:8">
      <c r="A1314" s="423" t="str">
        <f t="shared" si="78"/>
        <v>"ЕМКА" АД</v>
      </c>
      <c r="B1314" s="423" t="str">
        <f t="shared" si="79"/>
        <v>107001173</v>
      </c>
      <c r="C1314" s="427">
        <f t="shared" si="80"/>
        <v>46022</v>
      </c>
      <c r="D1314" s="423" t="s">
        <v>567</v>
      </c>
      <c r="E1314" s="423">
        <v>2</v>
      </c>
      <c r="F1314" s="423" t="s">
        <v>558</v>
      </c>
      <c r="G1314" s="423"/>
      <c r="H1314" s="428">
        <f>'Справка 5'!D148</f>
        <v>0</v>
      </c>
    </row>
    <row r="1315" spans="1:8">
      <c r="A1315" s="423" t="str">
        <f t="shared" si="78"/>
        <v>"ЕМКА" АД</v>
      </c>
      <c r="B1315" s="423" t="str">
        <f t="shared" si="79"/>
        <v>107001173</v>
      </c>
      <c r="C1315" s="427">
        <f t="shared" si="80"/>
        <v>46022</v>
      </c>
      <c r="D1315" s="423" t="s">
        <v>569</v>
      </c>
      <c r="E1315" s="423">
        <v>2</v>
      </c>
      <c r="F1315" s="423" t="s">
        <v>563</v>
      </c>
      <c r="G1315" s="423"/>
      <c r="H1315" s="428">
        <f>'Справка 5'!D149</f>
        <v>0</v>
      </c>
    </row>
    <row r="1316" spans="1:8">
      <c r="A1316" s="423" t="str">
        <f t="shared" si="78"/>
        <v>"ЕМКА" АД</v>
      </c>
      <c r="B1316" s="423" t="str">
        <f t="shared" si="79"/>
        <v>107001173</v>
      </c>
      <c r="C1316" s="427">
        <f t="shared" si="80"/>
        <v>46022</v>
      </c>
      <c r="D1316" s="423" t="s">
        <v>551</v>
      </c>
      <c r="E1316" s="423">
        <v>3</v>
      </c>
      <c r="F1316" s="423" t="s">
        <v>549</v>
      </c>
      <c r="G1316" s="423"/>
      <c r="H1316" s="428">
        <f>'Справка 5'!E27</f>
        <v>0</v>
      </c>
    </row>
    <row r="1317" spans="1:8">
      <c r="A1317" s="423" t="str">
        <f t="shared" si="78"/>
        <v>"ЕМКА" АД</v>
      </c>
      <c r="B1317" s="423" t="str">
        <f t="shared" si="79"/>
        <v>107001173</v>
      </c>
      <c r="C1317" s="427">
        <f t="shared" si="80"/>
        <v>46022</v>
      </c>
      <c r="D1317" s="423" t="s">
        <v>554</v>
      </c>
      <c r="E1317" s="423">
        <v>3</v>
      </c>
      <c r="F1317" s="423" t="s">
        <v>552</v>
      </c>
      <c r="G1317" s="423"/>
      <c r="H1317" s="428">
        <f>'Справка 5'!E44</f>
        <v>0</v>
      </c>
    </row>
    <row r="1318" spans="1:8">
      <c r="A1318" s="423" t="str">
        <f t="shared" si="78"/>
        <v>"ЕМКА" АД</v>
      </c>
      <c r="B1318" s="423" t="str">
        <f t="shared" si="79"/>
        <v>107001173</v>
      </c>
      <c r="C1318" s="427">
        <f t="shared" si="80"/>
        <v>46022</v>
      </c>
      <c r="D1318" s="423" t="s">
        <v>557</v>
      </c>
      <c r="E1318" s="423">
        <v>3</v>
      </c>
      <c r="F1318" s="423" t="s">
        <v>555</v>
      </c>
      <c r="G1318" s="423"/>
      <c r="H1318" s="428">
        <f>'Справка 5'!E61</f>
        <v>0</v>
      </c>
    </row>
    <row r="1319" spans="1:8">
      <c r="A1319" s="423" t="str">
        <f t="shared" si="78"/>
        <v>"ЕМКА" АД</v>
      </c>
      <c r="B1319" s="423" t="str">
        <f t="shared" si="79"/>
        <v>107001173</v>
      </c>
      <c r="C1319" s="427">
        <f t="shared" si="80"/>
        <v>46022</v>
      </c>
      <c r="D1319" s="423" t="s">
        <v>560</v>
      </c>
      <c r="E1319" s="423">
        <v>3</v>
      </c>
      <c r="F1319" s="423" t="s">
        <v>558</v>
      </c>
      <c r="G1319" s="423"/>
      <c r="H1319" s="428">
        <f>'Справка 5'!E78</f>
        <v>0</v>
      </c>
    </row>
    <row r="1320" spans="1:8">
      <c r="A1320" s="423" t="str">
        <f t="shared" si="78"/>
        <v>"ЕМКА" АД</v>
      </c>
      <c r="B1320" s="423" t="str">
        <f t="shared" si="79"/>
        <v>107001173</v>
      </c>
      <c r="C1320" s="427">
        <f t="shared" si="80"/>
        <v>46022</v>
      </c>
      <c r="D1320" s="423" t="s">
        <v>562</v>
      </c>
      <c r="E1320" s="423">
        <v>3</v>
      </c>
      <c r="F1320" s="423" t="s">
        <v>548</v>
      </c>
      <c r="G1320" s="423"/>
      <c r="H1320" s="428">
        <f>'Справка 5'!E79</f>
        <v>0</v>
      </c>
    </row>
    <row r="1321" spans="1:8">
      <c r="A1321" s="423" t="str">
        <f t="shared" si="78"/>
        <v>"ЕМКА" АД</v>
      </c>
      <c r="B1321" s="423" t="str">
        <f t="shared" si="79"/>
        <v>107001173</v>
      </c>
      <c r="C1321" s="427">
        <f t="shared" si="80"/>
        <v>46022</v>
      </c>
      <c r="D1321" s="423" t="s">
        <v>564</v>
      </c>
      <c r="E1321" s="423">
        <v>3</v>
      </c>
      <c r="F1321" s="423" t="s">
        <v>549</v>
      </c>
      <c r="G1321" s="423"/>
      <c r="H1321" s="428">
        <f>'Справка 5'!E97</f>
        <v>0</v>
      </c>
    </row>
    <row r="1322" spans="1:8">
      <c r="A1322" s="423" t="str">
        <f t="shared" si="78"/>
        <v>"ЕМКА" АД</v>
      </c>
      <c r="B1322" s="423" t="str">
        <f t="shared" si="79"/>
        <v>107001173</v>
      </c>
      <c r="C1322" s="427">
        <f t="shared" si="80"/>
        <v>46022</v>
      </c>
      <c r="D1322" s="423" t="s">
        <v>565</v>
      </c>
      <c r="E1322" s="423">
        <v>3</v>
      </c>
      <c r="F1322" s="423" t="s">
        <v>552</v>
      </c>
      <c r="G1322" s="423"/>
      <c r="H1322" s="428">
        <f>'Справка 5'!E114</f>
        <v>0</v>
      </c>
    </row>
    <row r="1323" spans="1:8">
      <c r="A1323" s="423" t="str">
        <f t="shared" si="78"/>
        <v>"ЕМКА" АД</v>
      </c>
      <c r="B1323" s="423" t="str">
        <f t="shared" si="79"/>
        <v>107001173</v>
      </c>
      <c r="C1323" s="427">
        <f t="shared" si="80"/>
        <v>46022</v>
      </c>
      <c r="D1323" s="423" t="s">
        <v>566</v>
      </c>
      <c r="E1323" s="423">
        <v>3</v>
      </c>
      <c r="F1323" s="423" t="s">
        <v>555</v>
      </c>
      <c r="G1323" s="423"/>
      <c r="H1323" s="428">
        <f>'Справка 5'!E131</f>
        <v>0</v>
      </c>
    </row>
    <row r="1324" spans="1:8">
      <c r="A1324" s="423" t="str">
        <f t="shared" si="78"/>
        <v>"ЕМКА" АД</v>
      </c>
      <c r="B1324" s="423" t="str">
        <f t="shared" si="79"/>
        <v>107001173</v>
      </c>
      <c r="C1324" s="427">
        <f t="shared" si="80"/>
        <v>46022</v>
      </c>
      <c r="D1324" s="423" t="s">
        <v>567</v>
      </c>
      <c r="E1324" s="423">
        <v>3</v>
      </c>
      <c r="F1324" s="423" t="s">
        <v>558</v>
      </c>
      <c r="G1324" s="423"/>
      <c r="H1324" s="428">
        <f>'Справка 5'!E148</f>
        <v>0</v>
      </c>
    </row>
    <row r="1325" spans="1:8">
      <c r="A1325" s="423" t="str">
        <f t="shared" si="78"/>
        <v>"ЕМКА" АД</v>
      </c>
      <c r="B1325" s="423" t="str">
        <f t="shared" si="79"/>
        <v>107001173</v>
      </c>
      <c r="C1325" s="427">
        <f t="shared" si="80"/>
        <v>46022</v>
      </c>
      <c r="D1325" s="423" t="s">
        <v>569</v>
      </c>
      <c r="E1325" s="423">
        <v>3</v>
      </c>
      <c r="F1325" s="423" t="s">
        <v>563</v>
      </c>
      <c r="G1325" s="423"/>
      <c r="H1325" s="428">
        <f>'Справка 5'!E149</f>
        <v>0</v>
      </c>
    </row>
    <row r="1326" spans="1:8">
      <c r="A1326" s="423" t="str">
        <f t="shared" si="78"/>
        <v>"ЕМКА" АД</v>
      </c>
      <c r="B1326" s="423" t="str">
        <f t="shared" si="79"/>
        <v>107001173</v>
      </c>
      <c r="C1326" s="427">
        <f t="shared" si="80"/>
        <v>46022</v>
      </c>
      <c r="D1326" s="423" t="s">
        <v>551</v>
      </c>
      <c r="E1326" s="423">
        <v>4</v>
      </c>
      <c r="F1326" s="423" t="s">
        <v>549</v>
      </c>
      <c r="G1326" s="423"/>
      <c r="H1326" s="428">
        <f>'Справка 5'!F27</f>
        <v>0</v>
      </c>
    </row>
    <row r="1327" spans="1:8">
      <c r="A1327" s="423" t="str">
        <f t="shared" si="78"/>
        <v>"ЕМКА" АД</v>
      </c>
      <c r="B1327" s="423" t="str">
        <f t="shared" si="79"/>
        <v>107001173</v>
      </c>
      <c r="C1327" s="427">
        <f t="shared" si="80"/>
        <v>46022</v>
      </c>
      <c r="D1327" s="423" t="s">
        <v>554</v>
      </c>
      <c r="E1327" s="423">
        <v>4</v>
      </c>
      <c r="F1327" s="423" t="s">
        <v>552</v>
      </c>
      <c r="G1327" s="423"/>
      <c r="H1327" s="428">
        <f>'Справка 5'!F44</f>
        <v>0</v>
      </c>
    </row>
    <row r="1328" spans="1:8">
      <c r="A1328" s="423" t="str">
        <f t="shared" si="78"/>
        <v>"ЕМКА" АД</v>
      </c>
      <c r="B1328" s="423" t="str">
        <f t="shared" si="79"/>
        <v>107001173</v>
      </c>
      <c r="C1328" s="427">
        <f t="shared" si="80"/>
        <v>46022</v>
      </c>
      <c r="D1328" s="423" t="s">
        <v>557</v>
      </c>
      <c r="E1328" s="423">
        <v>4</v>
      </c>
      <c r="F1328" s="423" t="s">
        <v>555</v>
      </c>
      <c r="G1328" s="423"/>
      <c r="H1328" s="428">
        <f>'Справка 5'!F61</f>
        <v>0</v>
      </c>
    </row>
    <row r="1329" spans="1:8">
      <c r="A1329" s="423" t="str">
        <f t="shared" si="78"/>
        <v>"ЕМКА" АД</v>
      </c>
      <c r="B1329" s="423" t="str">
        <f t="shared" si="79"/>
        <v>107001173</v>
      </c>
      <c r="C1329" s="427">
        <f t="shared" si="80"/>
        <v>46022</v>
      </c>
      <c r="D1329" s="423" t="s">
        <v>560</v>
      </c>
      <c r="E1329" s="423">
        <v>4</v>
      </c>
      <c r="F1329" s="423" t="s">
        <v>558</v>
      </c>
      <c r="G1329" s="423"/>
      <c r="H1329" s="428">
        <f>'Справка 5'!F78</f>
        <v>805</v>
      </c>
    </row>
    <row r="1330" spans="1:8">
      <c r="A1330" s="423" t="str">
        <f t="shared" si="78"/>
        <v>"ЕМКА" АД</v>
      </c>
      <c r="B1330" s="423" t="str">
        <f t="shared" si="79"/>
        <v>107001173</v>
      </c>
      <c r="C1330" s="427">
        <f t="shared" si="80"/>
        <v>46022</v>
      </c>
      <c r="D1330" s="423" t="s">
        <v>562</v>
      </c>
      <c r="E1330" s="423">
        <v>4</v>
      </c>
      <c r="F1330" s="423" t="s">
        <v>548</v>
      </c>
      <c r="G1330" s="423"/>
      <c r="H1330" s="428">
        <f>'Справка 5'!F79</f>
        <v>805</v>
      </c>
    </row>
    <row r="1331" spans="1:8">
      <c r="A1331" s="423" t="str">
        <f t="shared" si="78"/>
        <v>"ЕМКА" АД</v>
      </c>
      <c r="B1331" s="423" t="str">
        <f t="shared" si="79"/>
        <v>107001173</v>
      </c>
      <c r="C1331" s="427">
        <f t="shared" si="80"/>
        <v>46022</v>
      </c>
      <c r="D1331" s="423" t="s">
        <v>564</v>
      </c>
      <c r="E1331" s="423">
        <v>4</v>
      </c>
      <c r="F1331" s="423" t="s">
        <v>549</v>
      </c>
      <c r="G1331" s="423"/>
      <c r="H1331" s="428">
        <f>'Справка 5'!F97</f>
        <v>0</v>
      </c>
    </row>
    <row r="1332" spans="1:8">
      <c r="A1332" s="423" t="str">
        <f t="shared" si="78"/>
        <v>"ЕМКА" АД</v>
      </c>
      <c r="B1332" s="423" t="str">
        <f t="shared" si="79"/>
        <v>107001173</v>
      </c>
      <c r="C1332" s="427">
        <f t="shared" si="80"/>
        <v>46022</v>
      </c>
      <c r="D1332" s="423" t="s">
        <v>565</v>
      </c>
      <c r="E1332" s="423">
        <v>4</v>
      </c>
      <c r="F1332" s="423" t="s">
        <v>552</v>
      </c>
      <c r="G1332" s="423"/>
      <c r="H1332" s="428">
        <f>'Справка 5'!F114</f>
        <v>0</v>
      </c>
    </row>
    <row r="1333" spans="1:8">
      <c r="A1333" s="423" t="str">
        <f t="shared" si="78"/>
        <v>"ЕМКА" АД</v>
      </c>
      <c r="B1333" s="423" t="str">
        <f t="shared" si="79"/>
        <v>107001173</v>
      </c>
      <c r="C1333" s="427">
        <f t="shared" si="80"/>
        <v>46022</v>
      </c>
      <c r="D1333" s="423" t="s">
        <v>566</v>
      </c>
      <c r="E1333" s="423">
        <v>4</v>
      </c>
      <c r="F1333" s="423" t="s">
        <v>555</v>
      </c>
      <c r="G1333" s="423"/>
      <c r="H1333" s="428">
        <f>'Справка 5'!F131</f>
        <v>0</v>
      </c>
    </row>
    <row r="1334" spans="1:8">
      <c r="A1334" s="423" t="str">
        <f t="shared" si="78"/>
        <v>"ЕМКА" АД</v>
      </c>
      <c r="B1334" s="423" t="str">
        <f t="shared" si="79"/>
        <v>107001173</v>
      </c>
      <c r="C1334" s="427">
        <f t="shared" si="80"/>
        <v>46022</v>
      </c>
      <c r="D1334" s="423" t="s">
        <v>567</v>
      </c>
      <c r="E1334" s="423">
        <v>4</v>
      </c>
      <c r="F1334" s="423" t="s">
        <v>558</v>
      </c>
      <c r="G1334" s="423"/>
      <c r="H1334" s="428">
        <f>'Справка 5'!F148</f>
        <v>0</v>
      </c>
    </row>
    <row r="1335" spans="1:8">
      <c r="A1335" s="423" t="str">
        <f t="shared" si="78"/>
        <v>"ЕМКА" АД</v>
      </c>
      <c r="B1335" s="423" t="str">
        <f t="shared" si="79"/>
        <v>107001173</v>
      </c>
      <c r="C1335" s="427">
        <f t="shared" si="80"/>
        <v>46022</v>
      </c>
      <c r="D1335" s="423" t="s">
        <v>569</v>
      </c>
      <c r="E1335" s="423">
        <v>4</v>
      </c>
      <c r="F1335" s="423" t="s">
        <v>563</v>
      </c>
      <c r="G1335" s="423"/>
      <c r="H1335" s="428">
        <f>'Справка 5'!F149</f>
        <v>0</v>
      </c>
    </row>
  </sheetData>
  <sheetProtection insertRows="0"/>
  <phoneticPr fontId="18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3">
    <tabColor rgb="FFFFC000"/>
  </sheetPr>
  <dimension ref="A1:F13"/>
  <sheetViews>
    <sheetView workbookViewId="0">
      <selection activeCell="A5" sqref="A5"/>
    </sheetView>
  </sheetViews>
  <sheetFormatPr defaultRowHeight="15"/>
  <cols>
    <col min="1" max="1" width="13.28515625" customWidth="1"/>
  </cols>
  <sheetData>
    <row r="1" spans="1:6">
      <c r="A1" t="s">
        <v>901</v>
      </c>
    </row>
    <row r="2" spans="1:6" ht="15.75">
      <c r="A2" t="s">
        <v>1</v>
      </c>
      <c r="F2" s="418"/>
    </row>
    <row r="5" spans="1:6">
      <c r="A5" t="s">
        <v>902</v>
      </c>
    </row>
    <row r="6" spans="1:6">
      <c r="A6" t="s">
        <v>903</v>
      </c>
    </row>
    <row r="7" spans="1:6">
      <c r="A7" t="s">
        <v>904</v>
      </c>
    </row>
    <row r="8" spans="1:6">
      <c r="A8" t="s">
        <v>905</v>
      </c>
    </row>
    <row r="9" spans="1:6">
      <c r="A9" t="s">
        <v>906</v>
      </c>
    </row>
    <row r="11" spans="1:6">
      <c r="A11" t="s">
        <v>907</v>
      </c>
    </row>
    <row r="12" spans="1:6">
      <c r="A12" t="s">
        <v>908</v>
      </c>
    </row>
    <row r="13" spans="1:6">
      <c r="A13" t="s">
        <v>909</v>
      </c>
    </row>
  </sheetData>
  <sheetProtection insertRows="0"/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5e4d18-55b2-4a61-9c20-511c2406f1ce" xsi:nil="true"/>
    <Comments xmlns="90af5458-20df-4aa2-bdd5-f68d473c3536"/>
    <lcf76f155ced4ddcb4097134ff3c332f xmlns="90af5458-20df-4aa2-bdd5-f68d473c353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7713D097F5774BACF98E432CB35BAE" ma:contentTypeVersion="19" ma:contentTypeDescription="Create a new document." ma:contentTypeScope="" ma:versionID="a282b6c0cffa4fa94694e9ed44ef1770">
  <xsd:schema xmlns:xsd="http://www.w3.org/2001/XMLSchema" xmlns:xs="http://www.w3.org/2001/XMLSchema" xmlns:p="http://schemas.microsoft.com/office/2006/metadata/properties" xmlns:ns2="90af5458-20df-4aa2-bdd5-f68d473c3536" xmlns:ns3="951e9f1d-26df-4e13-af31-63484411f8ff" xmlns:ns4="eb5e4d18-55b2-4a61-9c20-511c2406f1ce" targetNamespace="http://schemas.microsoft.com/office/2006/metadata/properties" ma:root="true" ma:fieldsID="052e14a5679381d37019afd7b041b16c" ns2:_="" ns3:_="" ns4:_="">
    <xsd:import namespace="90af5458-20df-4aa2-bdd5-f68d473c3536"/>
    <xsd:import namespace="951e9f1d-26df-4e13-af31-63484411f8ff"/>
    <xsd:import namespace="eb5e4d18-55b2-4a61-9c20-511c2406f1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Comments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af5458-20df-4aa2-bdd5-f68d473c35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omments" ma:index="20" ma:displayName="Comments" ma:format="Dropdown" ma:internalName="Comments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53c266d-d3f0-4068-8fc4-8bc900221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e9f1d-26df-4e13-af31-63484411f8f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5e4d18-55b2-4a61-9c20-511c2406f1c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3c694eb-d4af-45dc-936a-8cebfaa431a8}" ma:internalName="TaxCatchAll" ma:showField="CatchAllData" ma:web="eb5e4d18-55b2-4a61-9c20-511c2406f1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F990BA-A9D9-4F21-8128-7F2FB939BB21}">
  <ds:schemaRefs>
    <ds:schemaRef ds:uri="eb5e4d18-55b2-4a61-9c20-511c2406f1ce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www.w3.org/XML/1998/namespace"/>
    <ds:schemaRef ds:uri="90af5458-20df-4aa2-bdd5-f68d473c3536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51e9f1d-26df-4e13-af31-63484411f8ff"/>
  </ds:schemaRefs>
</ds:datastoreItem>
</file>

<file path=customXml/itemProps2.xml><?xml version="1.0" encoding="utf-8"?>
<ds:datastoreItem xmlns:ds="http://schemas.openxmlformats.org/officeDocument/2006/customXml" ds:itemID="{80F478CA-9466-4B4A-B1B3-B98E9202B5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72EA1-C202-4AAE-B601-381908446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af5458-20df-4aa2-bdd5-f68d473c3536"/>
    <ds:schemaRef ds:uri="951e9f1d-26df-4e13-af31-63484411f8ff"/>
    <ds:schemaRef ds:uri="eb5e4d18-55b2-4a61-9c20-511c2406f1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34</vt:i4>
      </vt:variant>
    </vt:vector>
  </HeadingPairs>
  <TitlesOfParts>
    <vt:vector size="44" baseType="lpstr">
      <vt:lpstr>Начална</vt:lpstr>
      <vt:lpstr>1-Баланс</vt:lpstr>
      <vt:lpstr>2-Отчет за доходите</vt:lpstr>
      <vt:lpstr>3-Отчет за паричния поток</vt:lpstr>
      <vt:lpstr>4-Отчет за собствения капитал</vt:lpstr>
      <vt:lpstr>Справка 5</vt:lpstr>
      <vt:lpstr>Контроли</vt:lpstr>
      <vt:lpstr>Показатели</vt:lpstr>
      <vt:lpstr>Danni</vt:lpstr>
      <vt:lpstr>Nomenklaturi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'1-Баланс'!Print_Area</vt:lpstr>
      <vt:lpstr>'2-Отчет за доходите'!Print_Area</vt:lpstr>
      <vt:lpstr>'3-Отчет за паричния поток'!Print_Area</vt:lpstr>
      <vt:lpstr>'4-Отчет за собствения капитал'!Print_Area</vt:lpstr>
      <vt:lpstr>Контроли!Print_Area</vt:lpstr>
      <vt:lpstr>Начална!Print_Area</vt:lpstr>
      <vt:lpstr>Показатели!Print_Area</vt:lpstr>
      <vt:lpstr>'Справка 5'!Print_Area</vt:lpstr>
      <vt:lpstr>'1-Баланс'!Print_Titles</vt:lpstr>
      <vt:lpstr>'Справка 5'!Print_Titles</vt:lpstr>
      <vt:lpstr>reportConsolidation</vt:lpstr>
      <vt:lpstr>startDate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Dimitar S. Berkov</dc:creator>
  <cp:keywords/>
  <dc:description/>
  <cp:lastModifiedBy>Fso</cp:lastModifiedBy>
  <cp:revision/>
  <cp:lastPrinted>2026-01-13T12:23:17Z</cp:lastPrinted>
  <dcterms:created xsi:type="dcterms:W3CDTF">2006-09-16T00:00:00Z</dcterms:created>
  <dcterms:modified xsi:type="dcterms:W3CDTF">2026-01-14T09:13:07Z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0x010100827713D097F5774BACF98E432CB35BAE</vt:lpwstr>
  </property>
  <property fmtid="{D5CDD505-2E9C-101B-9397-08002B2CF9AE}" pid="3" name="MediaServiceImageTags">
    <vt:lpwstr/>
  </property>
</Properties>
</file>